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ka\Downloads\"/>
    </mc:Choice>
  </mc:AlternateContent>
  <workbookProtection workbookAlgorithmName="SHA-512" workbookHashValue="0z3Xqs0dIVZPuK1rosUtC3saAiq0f2jt/EzmHolC4SXXsmSYBp25Ji/PH4Cz5BEWWQDkg6kU8vMVJu8rvTNSfQ==" workbookSaltValue="HGEj0f9+f1BK1pNgx82eRg==" workbookSpinCount="100000" lockStructure="1"/>
  <bookViews>
    <workbookView xWindow="0" yWindow="0" windowWidth="11460" windowHeight="9885"/>
  </bookViews>
  <sheets>
    <sheet name="Mail" sheetId="1" r:id="rId1"/>
    <sheet name="Sklep na šířku" sheetId="2" state="hidden" r:id="rId2"/>
    <sheet name="Sklep na výšku" sheetId="4" state="hidden" r:id="rId3"/>
    <sheet name="Web" sheetId="3" state="hidden" r:id="rId4"/>
    <sheet name="E-shop ceny" sheetId="5" state="hidden" r:id="rId5"/>
  </sheets>
  <definedNames>
    <definedName name="_xlnm.Print_Area" localSheetId="4">'E-shop ceny'!$A$1:$M$21</definedName>
    <definedName name="_xlnm.Print_Area" localSheetId="0">Mail!$A$1:$J$25</definedName>
    <definedName name="_xlnm.Print_Area" localSheetId="1">'Sklep na šířku'!$A$1:$R$25</definedName>
    <definedName name="_xlnm.Print_Area" localSheetId="2">'Sklep na výšku'!$A$1:$J$23</definedName>
    <definedName name="_xlnm.Print_Area" localSheetId="3">Web!$A$1:$G$12</definedName>
  </definedNames>
  <calcPr calcId="162913" refMode="R1C1"/>
</workbook>
</file>

<file path=xl/calcChain.xml><?xml version="1.0" encoding="utf-8"?>
<calcChain xmlns="http://schemas.openxmlformats.org/spreadsheetml/2006/main">
  <c r="B3" i="5" l="1"/>
  <c r="C3" i="5"/>
  <c r="D3" i="5"/>
  <c r="E3" i="5"/>
  <c r="F3" i="5"/>
  <c r="G3" i="5"/>
  <c r="H3" i="5"/>
  <c r="I3" i="5"/>
  <c r="K3" i="5" s="1"/>
  <c r="L3" i="5" s="1"/>
  <c r="J3" i="5"/>
  <c r="A3" i="4"/>
  <c r="B3" i="4"/>
  <c r="D3" i="4"/>
  <c r="E3" i="4"/>
  <c r="F3" i="4"/>
  <c r="G3" i="4"/>
  <c r="H3" i="4"/>
  <c r="A3" i="2"/>
  <c r="B3" i="2"/>
  <c r="D3" i="2"/>
  <c r="E3" i="2"/>
  <c r="F3" i="2"/>
  <c r="G3" i="2"/>
  <c r="H3" i="2"/>
  <c r="I22" i="1"/>
  <c r="J3" i="1"/>
  <c r="M3" i="5" l="1"/>
  <c r="J8" i="5"/>
  <c r="J9" i="5"/>
  <c r="J10" i="5"/>
  <c r="J11" i="5"/>
  <c r="J12" i="5"/>
  <c r="J7" i="5"/>
  <c r="J6" i="5"/>
  <c r="J5" i="5"/>
  <c r="J4" i="5"/>
  <c r="B4" i="5" l="1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K5" i="5" s="1"/>
  <c r="L5" i="5" s="1"/>
  <c r="M5" i="5" s="1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K12" i="5" s="1"/>
  <c r="L12" i="5" s="1"/>
  <c r="M12" i="5" s="1"/>
  <c r="A15" i="4"/>
  <c r="B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B14" i="4"/>
  <c r="D14" i="4"/>
  <c r="E14" i="4"/>
  <c r="F14" i="4"/>
  <c r="G14" i="4"/>
  <c r="H14" i="4"/>
  <c r="A1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D9" i="4"/>
  <c r="E9" i="4"/>
  <c r="F9" i="4"/>
  <c r="G9" i="4"/>
  <c r="H9" i="4"/>
  <c r="B4" i="4"/>
  <c r="D4" i="4"/>
  <c r="E4" i="4"/>
  <c r="F4" i="4"/>
  <c r="G4" i="4"/>
  <c r="H4" i="4"/>
  <c r="A4" i="4"/>
  <c r="A17" i="2"/>
  <c r="B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B16" i="2"/>
  <c r="D16" i="2"/>
  <c r="E16" i="2"/>
  <c r="F16" i="2"/>
  <c r="G16" i="2"/>
  <c r="H16" i="2"/>
  <c r="A16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D9" i="2"/>
  <c r="E9" i="2"/>
  <c r="F9" i="2"/>
  <c r="G9" i="2"/>
  <c r="H9" i="2"/>
  <c r="B4" i="2"/>
  <c r="D4" i="2"/>
  <c r="E4" i="2"/>
  <c r="F4" i="2"/>
  <c r="G4" i="2"/>
  <c r="H4" i="2"/>
  <c r="A5" i="2"/>
  <c r="A6" i="2"/>
  <c r="A7" i="2"/>
  <c r="A8" i="2"/>
  <c r="A9" i="2"/>
  <c r="A4" i="2"/>
  <c r="J4" i="1"/>
  <c r="J5" i="1"/>
  <c r="J6" i="1"/>
  <c r="J7" i="1"/>
  <c r="J8" i="1"/>
  <c r="J9" i="1"/>
  <c r="J10" i="1"/>
  <c r="J11" i="1"/>
  <c r="J12" i="1"/>
  <c r="K11" i="5" l="1"/>
  <c r="L11" i="5" s="1"/>
  <c r="M11" i="5" s="1"/>
  <c r="K7" i="5"/>
  <c r="L7" i="5" s="1"/>
  <c r="M7" i="5" s="1"/>
  <c r="K4" i="5"/>
  <c r="L4" i="5" s="1"/>
  <c r="M4" i="5" s="1"/>
  <c r="K10" i="5"/>
  <c r="L10" i="5" s="1"/>
  <c r="M10" i="5" s="1"/>
  <c r="K6" i="5"/>
  <c r="L6" i="5" s="1"/>
  <c r="M6" i="5" s="1"/>
  <c r="K9" i="5"/>
  <c r="L9" i="5" s="1"/>
  <c r="M9" i="5" s="1"/>
  <c r="K8" i="5"/>
  <c r="L8" i="5" s="1"/>
  <c r="M8" i="5" s="1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16" i="5"/>
  <c r="C16" i="5"/>
  <c r="D16" i="5"/>
  <c r="E16" i="5"/>
  <c r="F16" i="5"/>
  <c r="G16" i="5"/>
  <c r="H16" i="5"/>
  <c r="I16" i="5"/>
  <c r="J16" i="5"/>
  <c r="A3" i="3"/>
  <c r="B3" i="3"/>
  <c r="C3" i="3"/>
  <c r="D3" i="3"/>
  <c r="E3" i="3"/>
  <c r="F3" i="3"/>
  <c r="G3" i="3"/>
  <c r="H3" i="3"/>
  <c r="A4" i="3"/>
  <c r="B4" i="3"/>
  <c r="C4" i="3"/>
  <c r="D4" i="3"/>
  <c r="E4" i="3"/>
  <c r="F4" i="3"/>
  <c r="G4" i="3"/>
  <c r="H4" i="3"/>
  <c r="A5" i="3"/>
  <c r="B5" i="3"/>
  <c r="C5" i="3"/>
  <c r="D5" i="3"/>
  <c r="E5" i="3"/>
  <c r="F5" i="3"/>
  <c r="G5" i="3"/>
  <c r="H5" i="3"/>
  <c r="A6" i="3"/>
  <c r="B6" i="3"/>
  <c r="C6" i="3"/>
  <c r="D6" i="3"/>
  <c r="E6" i="3"/>
  <c r="F6" i="3"/>
  <c r="G6" i="3"/>
  <c r="H6" i="3"/>
  <c r="A7" i="3"/>
  <c r="B7" i="3"/>
  <c r="C7" i="3"/>
  <c r="D7" i="3"/>
  <c r="E7" i="3"/>
  <c r="F7" i="3"/>
  <c r="G7" i="3"/>
  <c r="H7" i="3"/>
  <c r="C17" i="4"/>
  <c r="A17" i="4"/>
  <c r="B17" i="4"/>
  <c r="D17" i="4"/>
  <c r="E17" i="4"/>
  <c r="F17" i="4"/>
  <c r="G17" i="4"/>
  <c r="H17" i="4"/>
  <c r="H12" i="4"/>
  <c r="G12" i="4"/>
  <c r="F12" i="4"/>
  <c r="E12" i="4"/>
  <c r="D12" i="4"/>
  <c r="C12" i="4"/>
  <c r="B12" i="4"/>
  <c r="A12" i="4"/>
  <c r="H11" i="4"/>
  <c r="G11" i="4"/>
  <c r="F11" i="4"/>
  <c r="E11" i="4"/>
  <c r="D11" i="4"/>
  <c r="C11" i="4"/>
  <c r="B11" i="4"/>
  <c r="A11" i="4"/>
  <c r="H10" i="4"/>
  <c r="G10" i="4"/>
  <c r="F10" i="4"/>
  <c r="E10" i="4"/>
  <c r="D10" i="4"/>
  <c r="C10" i="4"/>
  <c r="B10" i="4"/>
  <c r="A10" i="4"/>
  <c r="K14" i="5" l="1"/>
  <c r="L14" i="5" s="1"/>
  <c r="M14" i="5" s="1"/>
  <c r="K15" i="5"/>
  <c r="L15" i="5" s="1"/>
  <c r="M15" i="5" s="1"/>
  <c r="K16" i="5"/>
  <c r="L16" i="5" s="1"/>
  <c r="M16" i="5" s="1"/>
  <c r="K13" i="5"/>
  <c r="L13" i="5" s="1"/>
  <c r="M13" i="5" s="1"/>
  <c r="C19" i="2"/>
  <c r="A19" i="2"/>
  <c r="B19" i="2"/>
  <c r="D19" i="2"/>
  <c r="E19" i="2"/>
  <c r="F19" i="2"/>
  <c r="G19" i="2"/>
  <c r="H1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A12" i="2"/>
  <c r="B12" i="2"/>
  <c r="C12" i="2"/>
  <c r="D12" i="2"/>
  <c r="E12" i="2"/>
  <c r="F12" i="2"/>
  <c r="G12" i="2"/>
  <c r="H12" i="2"/>
  <c r="J13" i="1"/>
  <c r="J14" i="1"/>
  <c r="J15" i="1"/>
  <c r="J16" i="1"/>
  <c r="B17" i="5" l="1"/>
  <c r="C17" i="5"/>
  <c r="D17" i="5"/>
  <c r="E17" i="5"/>
  <c r="F17" i="5"/>
  <c r="G17" i="5"/>
  <c r="H17" i="5"/>
  <c r="I17" i="5"/>
  <c r="J17" i="5"/>
  <c r="A8" i="3"/>
  <c r="B8" i="3"/>
  <c r="C8" i="3"/>
  <c r="D8" i="3"/>
  <c r="E8" i="3"/>
  <c r="F8" i="3"/>
  <c r="G8" i="3"/>
  <c r="H8" i="3"/>
  <c r="C18" i="4"/>
  <c r="A18" i="4"/>
  <c r="B18" i="4"/>
  <c r="D18" i="4"/>
  <c r="E18" i="4"/>
  <c r="F18" i="4"/>
  <c r="G18" i="4"/>
  <c r="H18" i="4"/>
  <c r="C20" i="2"/>
  <c r="A20" i="2"/>
  <c r="B20" i="2"/>
  <c r="D20" i="2"/>
  <c r="E20" i="2"/>
  <c r="F20" i="2"/>
  <c r="G20" i="2"/>
  <c r="H20" i="2"/>
  <c r="K17" i="5" l="1"/>
  <c r="L17" i="5" s="1"/>
  <c r="M17" i="5" s="1"/>
  <c r="J17" i="1"/>
  <c r="J18" i="5" l="1"/>
  <c r="J19" i="5"/>
  <c r="J20" i="5"/>
  <c r="J21" i="5"/>
  <c r="B1" i="5"/>
  <c r="C1" i="5"/>
  <c r="D1" i="5"/>
  <c r="E1" i="5"/>
  <c r="F1" i="5"/>
  <c r="G1" i="5"/>
  <c r="H1" i="5"/>
  <c r="B2" i="5"/>
  <c r="C2" i="5"/>
  <c r="D2" i="5"/>
  <c r="E2" i="5"/>
  <c r="F2" i="5"/>
  <c r="G2" i="5"/>
  <c r="H2" i="5"/>
  <c r="I2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K19" i="5" l="1"/>
  <c r="L19" i="5" s="1"/>
  <c r="M19" i="5" s="1"/>
  <c r="K20" i="5"/>
  <c r="L20" i="5" s="1"/>
  <c r="M20" i="5" s="1"/>
  <c r="K21" i="5"/>
  <c r="L21" i="5" s="1"/>
  <c r="M21" i="5" s="1"/>
  <c r="K18" i="5"/>
  <c r="L18" i="5" s="1"/>
  <c r="M18" i="5" s="1"/>
  <c r="H22" i="4"/>
  <c r="G22" i="4"/>
  <c r="F22" i="4"/>
  <c r="E22" i="4"/>
  <c r="D22" i="4"/>
  <c r="C22" i="4"/>
  <c r="B22" i="4"/>
  <c r="A22" i="4"/>
  <c r="H21" i="4"/>
  <c r="G21" i="4"/>
  <c r="F21" i="4"/>
  <c r="E21" i="4"/>
  <c r="D21" i="4"/>
  <c r="C21" i="4"/>
  <c r="B21" i="4"/>
  <c r="A21" i="4"/>
  <c r="H20" i="4"/>
  <c r="G20" i="4"/>
  <c r="F20" i="4"/>
  <c r="E20" i="4"/>
  <c r="D20" i="4"/>
  <c r="C20" i="4"/>
  <c r="B20" i="4"/>
  <c r="A20" i="4"/>
  <c r="H19" i="4"/>
  <c r="G19" i="4"/>
  <c r="F19" i="4"/>
  <c r="E19" i="4"/>
  <c r="D19" i="4"/>
  <c r="C19" i="4"/>
  <c r="B19" i="4"/>
  <c r="A19" i="4"/>
  <c r="A9" i="3" l="1"/>
  <c r="B9" i="3"/>
  <c r="C9" i="3"/>
  <c r="D9" i="3"/>
  <c r="E9" i="3"/>
  <c r="F9" i="3"/>
  <c r="G9" i="3"/>
  <c r="H9" i="3"/>
  <c r="A21" i="2"/>
  <c r="B21" i="2"/>
  <c r="C21" i="2"/>
  <c r="D21" i="2"/>
  <c r="E21" i="2"/>
  <c r="F21" i="2"/>
  <c r="G21" i="2"/>
  <c r="H21" i="2"/>
  <c r="J18" i="1"/>
  <c r="J21" i="1" l="1"/>
  <c r="A12" i="3" l="1"/>
  <c r="B12" i="3"/>
  <c r="C12" i="3"/>
  <c r="D12" i="3"/>
  <c r="E12" i="3"/>
  <c r="F12" i="3"/>
  <c r="G12" i="3"/>
  <c r="H12" i="3"/>
  <c r="A24" i="2"/>
  <c r="B24" i="2"/>
  <c r="C24" i="2"/>
  <c r="D24" i="2"/>
  <c r="E24" i="2"/>
  <c r="F24" i="2"/>
  <c r="G24" i="2"/>
  <c r="H24" i="2"/>
  <c r="A10" i="3" l="1"/>
  <c r="B10" i="3"/>
  <c r="C10" i="3"/>
  <c r="D10" i="3"/>
  <c r="E10" i="3"/>
  <c r="F10" i="3"/>
  <c r="G10" i="3"/>
  <c r="H10" i="3"/>
  <c r="D22" i="2"/>
  <c r="E22" i="2"/>
  <c r="F22" i="2"/>
  <c r="G22" i="2"/>
  <c r="H22" i="2"/>
  <c r="C22" i="2"/>
  <c r="B22" i="2"/>
  <c r="A22" i="2"/>
  <c r="J19" i="1"/>
  <c r="A11" i="3" l="1"/>
  <c r="B11" i="3"/>
  <c r="C11" i="3"/>
  <c r="D11" i="3"/>
  <c r="E11" i="3"/>
  <c r="F11" i="3"/>
  <c r="G11" i="3"/>
  <c r="H11" i="3"/>
  <c r="B23" i="2"/>
  <c r="C23" i="2"/>
  <c r="D23" i="2"/>
  <c r="E23" i="2"/>
  <c r="F23" i="2"/>
  <c r="G23" i="2"/>
  <c r="H23" i="2"/>
  <c r="A23" i="2"/>
  <c r="J20" i="1"/>
  <c r="J22" i="1" s="1"/>
</calcChain>
</file>

<file path=xl/comments1.xml><?xml version="1.0" encoding="utf-8"?>
<comments xmlns="http://schemas.openxmlformats.org/spreadsheetml/2006/main">
  <authors>
    <author>uzivatel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Cena Top Trans v případě 1 kartonu </t>
        </r>
      </text>
    </comment>
  </commentList>
</comments>
</file>

<file path=xl/sharedStrings.xml><?xml version="1.0" encoding="utf-8"?>
<sst xmlns="http://schemas.openxmlformats.org/spreadsheetml/2006/main" count="204" uniqueCount="82">
  <si>
    <t>odrůda</t>
  </si>
  <si>
    <t>ročník</t>
  </si>
  <si>
    <t>jakostní zařazení</t>
  </si>
  <si>
    <t>cukr</t>
  </si>
  <si>
    <t>alk.        % obj.</t>
  </si>
  <si>
    <t xml:space="preserve">cukr   g/l </t>
  </si>
  <si>
    <t>kyseliny g/l</t>
  </si>
  <si>
    <t>suché</t>
  </si>
  <si>
    <t>pozdní sběr</t>
  </si>
  <si>
    <t>André</t>
  </si>
  <si>
    <t>Cabernet Sauvignon</t>
  </si>
  <si>
    <t>CELKEM:</t>
  </si>
  <si>
    <t>počet</t>
  </si>
  <si>
    <t>cena</t>
  </si>
  <si>
    <t>cena za             1 kus</t>
  </si>
  <si>
    <t>vaše jméno</t>
  </si>
  <si>
    <t>moravské zemské víno</t>
  </si>
  <si>
    <t>jméno</t>
  </si>
  <si>
    <t>celkem</t>
  </si>
  <si>
    <t>alk.          % obj.</t>
  </si>
  <si>
    <t xml:space="preserve">cukr       g/l </t>
  </si>
  <si>
    <t>cena         za 1 kus</t>
  </si>
  <si>
    <t>CELKEM</t>
  </si>
  <si>
    <t>Pinot</t>
  </si>
  <si>
    <t>Fakturační údaje:</t>
  </si>
  <si>
    <t>Jméno a příjmení / Název firmy</t>
  </si>
  <si>
    <t>Adresa trv. bydliště / Sídlo</t>
  </si>
  <si>
    <t>IČO</t>
  </si>
  <si>
    <t>DIČ</t>
  </si>
  <si>
    <t>Telefon</t>
  </si>
  <si>
    <t>Doručovací údaje (pokud se liší od fakturačních údajů):</t>
  </si>
  <si>
    <t>Doručovací adresa</t>
  </si>
  <si>
    <t xml:space="preserve">Vaše osobní údaje zpracováváme pouze pro účely poskytování služeb a vedení účetnictví </t>
  </si>
  <si>
    <t>zpracování a ochrana osobních údajů</t>
  </si>
  <si>
    <t>Strassberg</t>
  </si>
  <si>
    <t>Cena dopravy na lahev</t>
  </si>
  <si>
    <t>Cena v e-shopu s dopravou</t>
  </si>
  <si>
    <t>Cena u nás ze sklepa</t>
  </si>
  <si>
    <t>Odváděná provize 15 %</t>
  </si>
  <si>
    <t>Náš obrat z lahve</t>
  </si>
  <si>
    <t>č. šarže</t>
  </si>
  <si>
    <t>13/18</t>
  </si>
  <si>
    <t>14/18</t>
  </si>
  <si>
    <t>13/17</t>
  </si>
  <si>
    <t>15/16</t>
  </si>
  <si>
    <t>x</t>
  </si>
  <si>
    <t>Tramín červený</t>
  </si>
  <si>
    <t>Ryzlink rýnský</t>
  </si>
  <si>
    <t>kabinet</t>
  </si>
  <si>
    <t>název</t>
  </si>
  <si>
    <t>Veltlínské zelené</t>
  </si>
  <si>
    <t>Ryzlink vlašský</t>
  </si>
  <si>
    <t>Merlot</t>
  </si>
  <si>
    <t>výběr z hroznů</t>
  </si>
  <si>
    <t>11/21</t>
  </si>
  <si>
    <t>Cuvée Růženy</t>
  </si>
  <si>
    <t>Dornfelder</t>
  </si>
  <si>
    <t>VOC</t>
  </si>
  <si>
    <t>5/22</t>
  </si>
  <si>
    <t>6/22</t>
  </si>
  <si>
    <t>7/22</t>
  </si>
  <si>
    <t>10/22</t>
  </si>
  <si>
    <t>sladké</t>
  </si>
  <si>
    <t>MZV</t>
  </si>
  <si>
    <t>1/23</t>
  </si>
  <si>
    <t>2/23</t>
  </si>
  <si>
    <t>4/23</t>
  </si>
  <si>
    <t>5/23</t>
  </si>
  <si>
    <t>6/23</t>
  </si>
  <si>
    <t>7/23</t>
  </si>
  <si>
    <t>8/23</t>
  </si>
  <si>
    <t>9/23</t>
  </si>
  <si>
    <t>10/23</t>
  </si>
  <si>
    <t>nižší síra</t>
  </si>
  <si>
    <t>sur-lie</t>
  </si>
  <si>
    <t>vegan</t>
  </si>
  <si>
    <t>sud</t>
  </si>
  <si>
    <t>nefiltr</t>
  </si>
  <si>
    <t>botritcký sběr</t>
  </si>
  <si>
    <t>Sklad (ks)</t>
  </si>
  <si>
    <t>polosuché</t>
  </si>
  <si>
    <t>Frizzante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</si>
</sst>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 tint="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1" tint="0.249977111117893"/>
      <name val="Arial"/>
      <family val="2"/>
    </font>
    <font>
      <sz val="12"/>
      <color theme="1" tint="0.249977111117893"/>
      <name val="Calibri"/>
      <family val="2"/>
      <charset val="238"/>
      <scheme val="minor"/>
    </font>
    <font>
      <sz val="12"/>
      <color theme="0" tint="-0.249977111117893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 tint="0.1499984740745262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0"/>
      <color theme="1" tint="0.249977111117893"/>
      <name val="Montserrat"/>
      <charset val="238"/>
    </font>
    <font>
      <sz val="10"/>
      <name val="Montserrat"/>
      <charset val="238"/>
    </font>
    <font>
      <b/>
      <sz val="10"/>
      <color theme="6" tint="-0.499984740745262"/>
      <name val="Montserrat"/>
      <charset val="238"/>
    </font>
    <font>
      <sz val="10"/>
      <color theme="1" tint="0.249977111117893"/>
      <name val="Montserrat"/>
      <charset val="238"/>
    </font>
    <font>
      <b/>
      <sz val="10"/>
      <color theme="5" tint="-0.499984740745262"/>
      <name val="Montserrat"/>
      <charset val="238"/>
    </font>
    <font>
      <b/>
      <sz val="10"/>
      <name val="Montserrat"/>
      <charset val="23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5E5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/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dotted">
        <color theme="0" tint="-0.499984740745262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dotted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tted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 style="double">
        <color theme="1" tint="0.499984740745262"/>
      </bottom>
      <diagonal/>
    </border>
    <border>
      <left/>
      <right style="dotted">
        <color theme="0" tint="-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indexed="64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/>
      <bottom style="double">
        <color theme="0" tint="-0.499984740745262"/>
      </bottom>
      <diagonal/>
    </border>
    <border>
      <left/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double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double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0" tint="-0.499984740745262"/>
      </top>
      <bottom style="double">
        <color theme="1" tint="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double">
        <color theme="1" tint="0.499984740745262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" applyNumberFormat="0" applyFill="0" applyAlignment="0" applyProtection="0"/>
    <xf numFmtId="0" fontId="6" fillId="20" borderId="0" applyNumberFormat="0" applyBorder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6" applyNumberFormat="0" applyFont="0" applyAlignment="0" applyProtection="0"/>
    <xf numFmtId="0" fontId="13" fillId="0" borderId="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8" applyNumberFormat="0" applyAlignment="0" applyProtection="0"/>
    <xf numFmtId="0" fontId="17" fillId="26" borderId="8" applyNumberFormat="0" applyAlignment="0" applyProtection="0"/>
    <xf numFmtId="0" fontId="18" fillId="26" borderId="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1" fillId="0" borderId="0"/>
  </cellStyleXfs>
  <cellXfs count="339">
    <xf numFmtId="0" fontId="0" fillId="0" borderId="0" xfId="0"/>
    <xf numFmtId="0" fontId="0" fillId="0" borderId="0" xfId="0" applyBorder="1"/>
    <xf numFmtId="0" fontId="20" fillId="0" borderId="1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/>
    <xf numFmtId="6" fontId="20" fillId="0" borderId="0" xfId="0" applyNumberFormat="1" applyFont="1" applyFill="1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0" fontId="22" fillId="0" borderId="11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9" fillId="33" borderId="13" xfId="0" applyFont="1" applyFill="1" applyBorder="1"/>
    <xf numFmtId="164" fontId="29" fillId="33" borderId="14" xfId="0" applyNumberFormat="1" applyFont="1" applyFill="1" applyBorder="1"/>
    <xf numFmtId="0" fontId="26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35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35" borderId="21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35" borderId="18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0" fillId="34" borderId="27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8" fillId="36" borderId="10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vertical="center"/>
    </xf>
    <xf numFmtId="0" fontId="23" fillId="36" borderId="20" xfId="0" applyFont="1" applyFill="1" applyBorder="1" applyAlignment="1">
      <alignment vertical="center"/>
    </xf>
    <xf numFmtId="0" fontId="23" fillId="36" borderId="21" xfId="0" applyFont="1" applyFill="1" applyBorder="1" applyAlignment="1">
      <alignment vertical="center"/>
    </xf>
    <xf numFmtId="0" fontId="23" fillId="36" borderId="10" xfId="0" applyFont="1" applyFill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7" fillId="36" borderId="22" xfId="0" applyFont="1" applyFill="1" applyBorder="1" applyAlignment="1">
      <alignment vertical="center"/>
    </xf>
    <xf numFmtId="164" fontId="26" fillId="36" borderId="25" xfId="0" applyNumberFormat="1" applyFont="1" applyFill="1" applyBorder="1" applyAlignment="1">
      <alignment horizontal="center" vertical="center"/>
    </xf>
    <xf numFmtId="0" fontId="27" fillId="36" borderId="29" xfId="0" applyFont="1" applyFill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23" fillId="35" borderId="3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35" borderId="35" xfId="0" applyFont="1" applyFill="1" applyBorder="1" applyAlignment="1">
      <alignment vertical="center"/>
    </xf>
    <xf numFmtId="0" fontId="23" fillId="35" borderId="28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34" borderId="38" xfId="0" applyFont="1" applyFill="1" applyBorder="1" applyProtection="1">
      <protection locked="0"/>
    </xf>
    <xf numFmtId="6" fontId="20" fillId="0" borderId="31" xfId="0" applyNumberFormat="1" applyFont="1" applyBorder="1"/>
    <xf numFmtId="0" fontId="20" fillId="0" borderId="15" xfId="0" applyFont="1" applyBorder="1" applyAlignment="1">
      <alignment horizontal="center" vertical="center"/>
    </xf>
    <xf numFmtId="0" fontId="20" fillId="34" borderId="40" xfId="0" applyFont="1" applyFill="1" applyBorder="1" applyProtection="1">
      <protection locked="0"/>
    </xf>
    <xf numFmtId="0" fontId="20" fillId="37" borderId="19" xfId="0" applyFont="1" applyFill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6" fontId="20" fillId="37" borderId="41" xfId="0" applyNumberFormat="1" applyFont="1" applyFill="1" applyBorder="1" applyAlignment="1">
      <alignment horizontal="center" vertical="center"/>
    </xf>
    <xf numFmtId="0" fontId="20" fillId="34" borderId="42" xfId="0" applyFont="1" applyFill="1" applyBorder="1" applyProtection="1">
      <protection locked="0"/>
    </xf>
    <xf numFmtId="0" fontId="20" fillId="38" borderId="31" xfId="0" applyFont="1" applyFill="1" applyBorder="1" applyAlignment="1">
      <alignment vertical="center"/>
    </xf>
    <xf numFmtId="6" fontId="20" fillId="38" borderId="37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35" borderId="45" xfId="0" applyFont="1" applyFill="1" applyBorder="1" applyAlignment="1">
      <alignment vertical="center"/>
    </xf>
    <xf numFmtId="0" fontId="26" fillId="0" borderId="4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4" fontId="26" fillId="39" borderId="47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7" fillId="39" borderId="46" xfId="0" applyFont="1" applyFill="1" applyBorder="1" applyAlignment="1">
      <alignment vertical="center"/>
    </xf>
    <xf numFmtId="0" fontId="23" fillId="35" borderId="48" xfId="0" applyFont="1" applyFill="1" applyBorder="1" applyAlignment="1">
      <alignment vertical="center"/>
    </xf>
    <xf numFmtId="164" fontId="26" fillId="36" borderId="49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0" fillId="0" borderId="0" xfId="0" applyFont="1" applyBorder="1"/>
    <xf numFmtId="0" fontId="20" fillId="0" borderId="51" xfId="0" applyFont="1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6" fontId="20" fillId="38" borderId="52" xfId="0" applyNumberFormat="1" applyFont="1" applyFill="1" applyBorder="1" applyAlignment="1">
      <alignment horizontal="center" vertical="center"/>
    </xf>
    <xf numFmtId="6" fontId="20" fillId="0" borderId="0" xfId="0" applyNumberFormat="1" applyFont="1" applyBorder="1"/>
    <xf numFmtId="0" fontId="23" fillId="0" borderId="53" xfId="0" applyFont="1" applyBorder="1" applyAlignment="1">
      <alignment vertical="center"/>
    </xf>
    <xf numFmtId="0" fontId="23" fillId="35" borderId="53" xfId="0" applyFont="1" applyFill="1" applyBorder="1" applyAlignment="1">
      <alignment vertical="center"/>
    </xf>
    <xf numFmtId="0" fontId="23" fillId="35" borderId="0" xfId="0" applyFont="1" applyFill="1" applyBorder="1" applyAlignment="1">
      <alignment vertical="center"/>
    </xf>
    <xf numFmtId="0" fontId="32" fillId="0" borderId="54" xfId="0" applyFont="1" applyBorder="1"/>
    <xf numFmtId="0" fontId="0" fillId="0" borderId="54" xfId="0" applyBorder="1"/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62" xfId="0" applyBorder="1"/>
    <xf numFmtId="0" fontId="32" fillId="0" borderId="54" xfId="0" applyFont="1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31" fillId="0" borderId="57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63" xfId="0" applyFont="1" applyFill="1" applyBorder="1" applyAlignment="1">
      <alignment vertical="center"/>
    </xf>
    <xf numFmtId="0" fontId="28" fillId="0" borderId="63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vertical="center"/>
    </xf>
    <xf numFmtId="0" fontId="34" fillId="0" borderId="0" xfId="0" applyFont="1"/>
    <xf numFmtId="0" fontId="34" fillId="37" borderId="36" xfId="0" applyFont="1" applyFill="1" applyBorder="1" applyAlignment="1">
      <alignment vertical="center"/>
    </xf>
    <xf numFmtId="0" fontId="34" fillId="0" borderId="3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38" borderId="0" xfId="0" applyFont="1" applyFill="1" applyBorder="1" applyAlignment="1">
      <alignment vertical="center"/>
    </xf>
    <xf numFmtId="0" fontId="34" fillId="38" borderId="31" xfId="0" applyFont="1" applyFill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38" borderId="10" xfId="0" applyFont="1" applyFill="1" applyBorder="1" applyAlignment="1">
      <alignment vertical="center"/>
    </xf>
    <xf numFmtId="0" fontId="34" fillId="0" borderId="32" xfId="0" applyFont="1" applyBorder="1"/>
    <xf numFmtId="6" fontId="34" fillId="37" borderId="65" xfId="0" applyNumberFormat="1" applyFont="1" applyFill="1" applyBorder="1" applyAlignment="1">
      <alignment horizontal="right" vertical="center"/>
    </xf>
    <xf numFmtId="165" fontId="34" fillId="0" borderId="69" xfId="0" applyNumberFormat="1" applyFont="1" applyBorder="1" applyAlignment="1">
      <alignment horizontal="right" vertical="center"/>
    </xf>
    <xf numFmtId="164" fontId="34" fillId="40" borderId="69" xfId="0" applyNumberFormat="1" applyFont="1" applyFill="1" applyBorder="1" applyAlignment="1">
      <alignment horizontal="right" vertical="center"/>
    </xf>
    <xf numFmtId="165" fontId="34" fillId="0" borderId="70" xfId="0" applyNumberFormat="1" applyFont="1" applyBorder="1" applyAlignment="1">
      <alignment horizontal="right" vertical="center"/>
    </xf>
    <xf numFmtId="165" fontId="34" fillId="0" borderId="64" xfId="0" applyNumberFormat="1" applyFont="1" applyBorder="1" applyAlignment="1">
      <alignment horizontal="right" vertical="center"/>
    </xf>
    <xf numFmtId="164" fontId="34" fillId="40" borderId="64" xfId="0" applyNumberFormat="1" applyFont="1" applyFill="1" applyBorder="1" applyAlignment="1">
      <alignment horizontal="right" vertical="center"/>
    </xf>
    <xf numFmtId="165" fontId="34" fillId="0" borderId="71" xfId="0" applyNumberFormat="1" applyFont="1" applyBorder="1" applyAlignment="1">
      <alignment horizontal="right" vertical="center"/>
    </xf>
    <xf numFmtId="164" fontId="34" fillId="40" borderId="71" xfId="0" applyNumberFormat="1" applyFont="1" applyFill="1" applyBorder="1" applyAlignment="1">
      <alignment horizontal="right" vertical="center"/>
    </xf>
    <xf numFmtId="6" fontId="34" fillId="38" borderId="66" xfId="0" applyNumberFormat="1" applyFont="1" applyFill="1" applyBorder="1" applyAlignment="1">
      <alignment horizontal="right" vertical="center"/>
    </xf>
    <xf numFmtId="6" fontId="34" fillId="38" borderId="67" xfId="0" applyNumberFormat="1" applyFont="1" applyFill="1" applyBorder="1" applyAlignment="1">
      <alignment horizontal="right" vertical="center"/>
    </xf>
    <xf numFmtId="6" fontId="34" fillId="38" borderId="1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right"/>
    </xf>
    <xf numFmtId="165" fontId="34" fillId="0" borderId="0" xfId="0" applyNumberFormat="1" applyFont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34" fillId="0" borderId="0" xfId="0" applyNumberFormat="1" applyFont="1"/>
    <xf numFmtId="0" fontId="34" fillId="0" borderId="0" xfId="0" applyFont="1" applyAlignment="1">
      <alignment vertical="center"/>
    </xf>
    <xf numFmtId="6" fontId="20" fillId="0" borderId="48" xfId="0" applyNumberFormat="1" applyFont="1" applyBorder="1"/>
    <xf numFmtId="0" fontId="27" fillId="39" borderId="72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164" fontId="26" fillId="39" borderId="73" xfId="0" applyNumberFormat="1" applyFont="1" applyFill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75" xfId="0" applyFont="1" applyBorder="1" applyAlignment="1">
      <alignment vertical="center"/>
    </xf>
    <xf numFmtId="0" fontId="23" fillId="35" borderId="75" xfId="0" applyFont="1" applyFill="1" applyBorder="1" applyAlignment="1">
      <alignment vertical="center"/>
    </xf>
    <xf numFmtId="0" fontId="23" fillId="35" borderId="76" xfId="0" applyFont="1" applyFill="1" applyBorder="1" applyAlignment="1">
      <alignment vertical="center"/>
    </xf>
    <xf numFmtId="0" fontId="39" fillId="0" borderId="0" xfId="0" applyFont="1"/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164" fontId="41" fillId="0" borderId="10" xfId="0" applyNumberFormat="1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164" fontId="41" fillId="0" borderId="28" xfId="0" applyNumberFormat="1" applyFont="1" applyBorder="1" applyAlignment="1">
      <alignment horizontal="center" vertical="center" wrapText="1"/>
    </xf>
    <xf numFmtId="0" fontId="42" fillId="0" borderId="28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center" vertical="center"/>
    </xf>
    <xf numFmtId="164" fontId="41" fillId="0" borderId="10" xfId="0" applyNumberFormat="1" applyFont="1" applyFill="1" applyBorder="1" applyAlignment="1">
      <alignment horizontal="center" vertical="center"/>
    </xf>
    <xf numFmtId="0" fontId="43" fillId="0" borderId="0" xfId="0" applyFont="1"/>
    <xf numFmtId="0" fontId="3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7" fillId="36" borderId="43" xfId="0" applyFont="1" applyFill="1" applyBorder="1" applyAlignment="1">
      <alignment vertical="center"/>
    </xf>
    <xf numFmtId="164" fontId="26" fillId="36" borderId="77" xfId="0" applyNumberFormat="1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vertical="center"/>
    </xf>
    <xf numFmtId="0" fontId="34" fillId="0" borderId="19" xfId="0" applyFont="1" applyBorder="1" applyAlignment="1">
      <alignment horizontal="center" vertical="center"/>
    </xf>
    <xf numFmtId="6" fontId="34" fillId="37" borderId="79" xfId="0" applyNumberFormat="1" applyFont="1" applyFill="1" applyBorder="1" applyAlignment="1">
      <alignment horizontal="right" vertical="center"/>
    </xf>
    <xf numFmtId="0" fontId="34" fillId="37" borderId="19" xfId="0" applyFont="1" applyFill="1" applyBorder="1" applyAlignment="1">
      <alignment vertical="center"/>
    </xf>
    <xf numFmtId="0" fontId="20" fillId="38" borderId="63" xfId="0" applyFont="1" applyFill="1" applyBorder="1" applyAlignment="1">
      <alignment vertical="center"/>
    </xf>
    <xf numFmtId="0" fontId="20" fillId="0" borderId="63" xfId="0" applyFont="1" applyBorder="1" applyAlignment="1">
      <alignment horizontal="center" vertical="center"/>
    </xf>
    <xf numFmtId="6" fontId="20" fillId="38" borderId="80" xfId="0" applyNumberFormat="1" applyFont="1" applyFill="1" applyBorder="1" applyAlignment="1">
      <alignment horizontal="center" vertical="center"/>
    </xf>
    <xf numFmtId="0" fontId="20" fillId="34" borderId="81" xfId="0" applyFont="1" applyFill="1" applyBorder="1" applyProtection="1">
      <protection locked="0"/>
    </xf>
    <xf numFmtId="6" fontId="20" fillId="0" borderId="63" xfId="0" applyNumberFormat="1" applyFont="1" applyBorder="1"/>
    <xf numFmtId="0" fontId="23" fillId="0" borderId="13" xfId="0" applyFont="1" applyFill="1" applyBorder="1" applyAlignment="1">
      <alignment vertical="center"/>
    </xf>
    <xf numFmtId="0" fontId="27" fillId="36" borderId="82" xfId="0" applyFont="1" applyFill="1" applyBorder="1" applyAlignment="1">
      <alignment vertical="center"/>
    </xf>
    <xf numFmtId="0" fontId="26" fillId="0" borderId="83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164" fontId="26" fillId="36" borderId="84" xfId="0" applyNumberFormat="1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3" fillId="35" borderId="86" xfId="0" applyFont="1" applyFill="1" applyBorder="1" applyAlignment="1">
      <alignment vertical="center"/>
    </xf>
    <xf numFmtId="0" fontId="23" fillId="35" borderId="63" xfId="0" applyFont="1" applyFill="1" applyBorder="1" applyAlignment="1">
      <alignment vertical="center"/>
    </xf>
    <xf numFmtId="0" fontId="42" fillId="0" borderId="63" xfId="0" applyFont="1" applyFill="1" applyBorder="1" applyAlignment="1">
      <alignment horizontal="left" vertical="center"/>
    </xf>
    <xf numFmtId="0" fontId="41" fillId="0" borderId="63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 wrapText="1"/>
    </xf>
    <xf numFmtId="164" fontId="41" fillId="0" borderId="63" xfId="0" applyNumberFormat="1" applyFont="1" applyBorder="1" applyAlignment="1">
      <alignment horizontal="center" vertical="center" wrapText="1"/>
    </xf>
    <xf numFmtId="0" fontId="34" fillId="38" borderId="63" xfId="0" applyFont="1" applyFill="1" applyBorder="1" applyAlignment="1">
      <alignment vertical="center"/>
    </xf>
    <xf numFmtId="0" fontId="34" fillId="0" borderId="63" xfId="0" applyFont="1" applyBorder="1" applyAlignment="1">
      <alignment horizontal="center" vertical="center"/>
    </xf>
    <xf numFmtId="6" fontId="34" fillId="38" borderId="87" xfId="0" applyNumberFormat="1" applyFont="1" applyFill="1" applyBorder="1" applyAlignment="1">
      <alignment horizontal="right" vertical="center"/>
    </xf>
    <xf numFmtId="165" fontId="34" fillId="0" borderId="88" xfId="0" applyNumberFormat="1" applyFont="1" applyBorder="1" applyAlignment="1">
      <alignment horizontal="right" vertical="center"/>
    </xf>
    <xf numFmtId="164" fontId="34" fillId="40" borderId="88" xfId="0" applyNumberFormat="1" applyFont="1" applyFill="1" applyBorder="1" applyAlignment="1">
      <alignment horizontal="right" vertical="center"/>
    </xf>
    <xf numFmtId="6" fontId="20" fillId="0" borderId="76" xfId="0" applyNumberFormat="1" applyFont="1" applyBorder="1"/>
    <xf numFmtId="6" fontId="20" fillId="0" borderId="89" xfId="0" applyNumberFormat="1" applyFont="1" applyBorder="1"/>
    <xf numFmtId="0" fontId="26" fillId="0" borderId="82" xfId="0" applyFont="1" applyBorder="1" applyAlignment="1">
      <alignment horizontal="center" vertical="center"/>
    </xf>
    <xf numFmtId="14" fontId="34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39" borderId="90" xfId="0" applyFont="1" applyFill="1" applyBorder="1" applyAlignment="1">
      <alignment vertical="center"/>
    </xf>
    <xf numFmtId="0" fontId="26" fillId="0" borderId="90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164" fontId="26" fillId="39" borderId="91" xfId="0" applyNumberFormat="1" applyFont="1" applyFill="1" applyBorder="1" applyAlignment="1">
      <alignment horizontal="center" vertical="center"/>
    </xf>
    <xf numFmtId="0" fontId="23" fillId="0" borderId="92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93" xfId="0" applyFont="1" applyBorder="1" applyAlignment="1">
      <alignment vertical="center"/>
    </xf>
    <xf numFmtId="0" fontId="23" fillId="35" borderId="93" xfId="0" applyFont="1" applyFill="1" applyBorder="1" applyAlignment="1">
      <alignment vertical="center"/>
    </xf>
    <xf numFmtId="0" fontId="27" fillId="39" borderId="43" xfId="0" applyFont="1" applyFill="1" applyBorder="1" applyAlignment="1">
      <alignment vertical="center"/>
    </xf>
    <xf numFmtId="164" fontId="26" fillId="39" borderId="94" xfId="0" applyNumberFormat="1" applyFont="1" applyFill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35" borderId="95" xfId="0" applyFont="1" applyFill="1" applyBorder="1" applyAlignment="1">
      <alignment vertical="center"/>
    </xf>
    <xf numFmtId="0" fontId="27" fillId="36" borderId="46" xfId="0" applyFont="1" applyFill="1" applyBorder="1" applyAlignment="1">
      <alignment vertical="center"/>
    </xf>
    <xf numFmtId="164" fontId="26" fillId="36" borderId="96" xfId="0" applyNumberFormat="1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vertical="center"/>
    </xf>
    <xf numFmtId="0" fontId="20" fillId="41" borderId="19" xfId="0" applyFont="1" applyFill="1" applyBorder="1" applyAlignment="1">
      <alignment vertical="center"/>
    </xf>
    <xf numFmtId="6" fontId="20" fillId="41" borderId="41" xfId="0" applyNumberFormat="1" applyFont="1" applyFill="1" applyBorder="1" applyAlignment="1">
      <alignment horizontal="center" vertical="center"/>
    </xf>
    <xf numFmtId="0" fontId="23" fillId="0" borderId="98" xfId="0" applyFont="1" applyFill="1" applyBorder="1" applyAlignment="1">
      <alignment vertical="center"/>
    </xf>
    <xf numFmtId="0" fontId="23" fillId="0" borderId="97" xfId="0" applyFont="1" applyBorder="1" applyAlignment="1">
      <alignment vertical="center"/>
    </xf>
    <xf numFmtId="0" fontId="23" fillId="0" borderId="99" xfId="0" applyFont="1" applyFill="1" applyBorder="1" applyAlignment="1">
      <alignment vertical="center"/>
    </xf>
    <xf numFmtId="0" fontId="23" fillId="0" borderId="100" xfId="0" applyFont="1" applyBorder="1" applyAlignment="1">
      <alignment vertical="center"/>
    </xf>
    <xf numFmtId="0" fontId="40" fillId="0" borderId="36" xfId="0" applyFont="1" applyFill="1" applyBorder="1" applyAlignment="1">
      <alignment horizontal="left" vertical="center"/>
    </xf>
    <xf numFmtId="0" fontId="41" fillId="0" borderId="36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 wrapText="1"/>
    </xf>
    <xf numFmtId="164" fontId="41" fillId="0" borderId="36" xfId="0" applyNumberFormat="1" applyFont="1" applyBorder="1" applyAlignment="1">
      <alignment horizontal="center" vertical="center" wrapText="1"/>
    </xf>
    <xf numFmtId="0" fontId="40" fillId="0" borderId="78" xfId="0" applyFont="1" applyFill="1" applyBorder="1" applyAlignment="1">
      <alignment horizontal="left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left" vertical="center"/>
    </xf>
    <xf numFmtId="164" fontId="41" fillId="0" borderId="19" xfId="0" applyNumberFormat="1" applyFont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left" vertical="center"/>
    </xf>
    <xf numFmtId="0" fontId="39" fillId="0" borderId="0" xfId="0" applyFont="1" applyBorder="1"/>
    <xf numFmtId="0" fontId="34" fillId="38" borderId="36" xfId="0" applyFont="1" applyFill="1" applyBorder="1" applyAlignment="1">
      <alignment vertical="center"/>
    </xf>
    <xf numFmtId="6" fontId="34" fillId="38" borderId="65" xfId="0" applyNumberFormat="1" applyFont="1" applyFill="1" applyBorder="1" applyAlignment="1">
      <alignment horizontal="right" vertical="center"/>
    </xf>
    <xf numFmtId="164" fontId="26" fillId="36" borderId="101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23" fillId="35" borderId="3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37" borderId="0" xfId="0" applyFont="1" applyFill="1" applyBorder="1" applyAlignment="1">
      <alignment vertical="center"/>
    </xf>
    <xf numFmtId="0" fontId="27" fillId="36" borderId="36" xfId="0" applyFont="1" applyFill="1" applyBorder="1" applyAlignment="1">
      <alignment vertical="center"/>
    </xf>
    <xf numFmtId="0" fontId="27" fillId="36" borderId="19" xfId="0" applyFont="1" applyFill="1" applyBorder="1" applyAlignment="1">
      <alignment vertical="center"/>
    </xf>
    <xf numFmtId="164" fontId="26" fillId="36" borderId="102" xfId="0" applyNumberFormat="1" applyFont="1" applyFill="1" applyBorder="1" applyAlignment="1">
      <alignment horizontal="center" vertical="center"/>
    </xf>
    <xf numFmtId="164" fontId="26" fillId="36" borderId="103" xfId="0" applyNumberFormat="1" applyFont="1" applyFill="1" applyBorder="1" applyAlignment="1">
      <alignment horizontal="center" vertical="center"/>
    </xf>
    <xf numFmtId="164" fontId="26" fillId="36" borderId="104" xfId="0" applyNumberFormat="1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vertical="center"/>
    </xf>
    <xf numFmtId="0" fontId="23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3" fillId="0" borderId="105" xfId="0" applyFont="1" applyBorder="1" applyAlignment="1">
      <alignment vertical="center"/>
    </xf>
    <xf numFmtId="0" fontId="23" fillId="0" borderId="106" xfId="0" applyFont="1" applyBorder="1" applyAlignment="1">
      <alignment vertical="center"/>
    </xf>
    <xf numFmtId="0" fontId="23" fillId="0" borderId="107" xfId="0" applyFont="1" applyBorder="1" applyAlignment="1">
      <alignment vertical="center"/>
    </xf>
    <xf numFmtId="0" fontId="23" fillId="35" borderId="105" xfId="0" applyFont="1" applyFill="1" applyBorder="1" applyAlignment="1">
      <alignment vertical="center"/>
    </xf>
    <xf numFmtId="0" fontId="23" fillId="35" borderId="106" xfId="0" applyFont="1" applyFill="1" applyBorder="1" applyAlignment="1">
      <alignment vertical="center"/>
    </xf>
    <xf numFmtId="0" fontId="23" fillId="35" borderId="107" xfId="0" applyFont="1" applyFill="1" applyBorder="1" applyAlignment="1">
      <alignment vertical="center"/>
    </xf>
    <xf numFmtId="0" fontId="26" fillId="0" borderId="108" xfId="0" applyFont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7" fillId="36" borderId="31" xfId="0" applyFont="1" applyFill="1" applyBorder="1" applyAlignment="1">
      <alignment vertical="center"/>
    </xf>
    <xf numFmtId="0" fontId="27" fillId="36" borderId="90" xfId="0" applyFont="1" applyFill="1" applyBorder="1" applyAlignment="1">
      <alignment vertical="center"/>
    </xf>
    <xf numFmtId="164" fontId="26" fillId="36" borderId="112" xfId="0" applyNumberFormat="1" applyFont="1" applyFill="1" applyBorder="1" applyAlignment="1">
      <alignment horizontal="center" vertical="center"/>
    </xf>
    <xf numFmtId="0" fontId="23" fillId="0" borderId="9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6" fontId="30" fillId="38" borderId="80" xfId="0" applyNumberFormat="1" applyFont="1" applyFill="1" applyBorder="1" applyAlignment="1">
      <alignment horizontal="center" vertical="center"/>
    </xf>
    <xf numFmtId="0" fontId="20" fillId="41" borderId="31" xfId="0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6" fontId="20" fillId="41" borderId="37" xfId="0" applyNumberFormat="1" applyFont="1" applyFill="1" applyBorder="1" applyAlignment="1">
      <alignment horizontal="center" vertical="center"/>
    </xf>
    <xf numFmtId="6" fontId="20" fillId="0" borderId="113" xfId="0" applyNumberFormat="1" applyFont="1" applyBorder="1"/>
    <xf numFmtId="0" fontId="23" fillId="35" borderId="68" xfId="0" applyFont="1" applyFill="1" applyBorder="1" applyAlignment="1">
      <alignment vertical="center"/>
    </xf>
    <xf numFmtId="0" fontId="20" fillId="41" borderId="15" xfId="0" applyFont="1" applyFill="1" applyBorder="1" applyAlignment="1">
      <alignment vertical="center"/>
    </xf>
    <xf numFmtId="6" fontId="20" fillId="41" borderId="39" xfId="0" applyNumberFormat="1" applyFont="1" applyFill="1" applyBorder="1" applyAlignment="1">
      <alignment horizontal="center" vertical="center"/>
    </xf>
    <xf numFmtId="0" fontId="27" fillId="39" borderId="50" xfId="0" applyFont="1" applyFill="1" applyBorder="1" applyAlignment="1">
      <alignment vertical="center"/>
    </xf>
    <xf numFmtId="164" fontId="26" fillId="39" borderId="114" xfId="0" applyNumberFormat="1" applyFont="1" applyFill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23" fillId="35" borderId="113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34" borderId="0" xfId="0" applyFont="1" applyFill="1" applyBorder="1" applyAlignment="1" applyProtection="1">
      <alignment horizontal="center" vertical="center"/>
      <protection locked="0"/>
    </xf>
    <xf numFmtId="0" fontId="0" fillId="34" borderId="57" xfId="0" applyFill="1" applyBorder="1" applyAlignment="1" applyProtection="1">
      <alignment horizontal="left"/>
      <protection locked="0"/>
    </xf>
    <xf numFmtId="0" fontId="0" fillId="34" borderId="58" xfId="0" applyFill="1" applyBorder="1" applyAlignment="1" applyProtection="1">
      <alignment horizontal="left"/>
      <protection locked="0"/>
    </xf>
    <xf numFmtId="0" fontId="0" fillId="34" borderId="59" xfId="0" applyFill="1" applyBorder="1" applyAlignment="1" applyProtection="1">
      <alignment horizontal="left"/>
      <protection locked="0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0" xfId="42" applyBorder="1" applyAlignment="1">
      <alignment horizontal="left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165" fontId="34" fillId="0" borderId="0" xfId="0" applyNumberFormat="1" applyFont="1" applyBorder="1" applyAlignment="1">
      <alignment horizontal="center" vertical="center" wrapText="1"/>
    </xf>
    <xf numFmtId="165" fontId="34" fillId="0" borderId="68" xfId="0" applyNumberFormat="1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 vertical="center" wrapText="1"/>
    </xf>
    <xf numFmtId="164" fontId="34" fillId="0" borderId="68" xfId="0" applyNumberFormat="1" applyFont="1" applyBorder="1" applyAlignment="1">
      <alignment horizontal="center" vertical="center" wrapText="1"/>
    </xf>
    <xf numFmtId="6" fontId="20" fillId="37" borderId="115" xfId="0" applyNumberFormat="1" applyFont="1" applyFill="1" applyBorder="1" applyAlignment="1">
      <alignment horizontal="center" vertical="center"/>
    </xf>
    <xf numFmtId="0" fontId="20" fillId="34" borderId="115" xfId="0" applyFont="1" applyFill="1" applyBorder="1" applyProtection="1">
      <protection locked="0"/>
    </xf>
    <xf numFmtId="0" fontId="30" fillId="37" borderId="116" xfId="0" applyFont="1" applyFill="1" applyBorder="1" applyAlignment="1">
      <alignment vertical="center"/>
    </xf>
    <xf numFmtId="0" fontId="20" fillId="0" borderId="116" xfId="0" applyFont="1" applyBorder="1" applyAlignment="1">
      <alignment horizontal="center" vertical="center"/>
    </xf>
    <xf numFmtId="6" fontId="20" fillId="37" borderId="117" xfId="0" applyNumberFormat="1" applyFont="1" applyFill="1" applyBorder="1" applyAlignment="1">
      <alignment horizontal="center" vertical="center"/>
    </xf>
    <xf numFmtId="0" fontId="20" fillId="34" borderId="117" xfId="0" applyFont="1" applyFill="1" applyBorder="1" applyProtection="1">
      <protection locked="0"/>
    </xf>
    <xf numFmtId="6" fontId="20" fillId="0" borderId="118" xfId="0" applyNumberFormat="1" applyFont="1" applyBorder="1"/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42" builtinId="8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Normální 2" xfId="43"/>
    <cellStyle name="Normální 3" xfId="44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E5E5"/>
      <color rgb="FFFFEFEF"/>
      <color rgb="FFFFFF66"/>
      <color rgb="FFEAEAEA"/>
      <color rgb="FFF9F9F9"/>
      <color rgb="FFFDFDFD"/>
      <color rgb="FF4F5624"/>
      <color rgb="FFF2F2F2"/>
      <color rgb="FFE0E0E0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dlacekkurdejov.cz/ochrana-osobnich-udaj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showGridLines="0" tabSelected="1" showRuler="0" showWhiteSpace="0" zoomScaleNormal="100" zoomScaleSheetLayoutView="75" zoomScalePageLayoutView="90" workbookViewId="0">
      <selection activeCell="I1" sqref="I1:J1"/>
    </sheetView>
  </sheetViews>
  <sheetFormatPr defaultRowHeight="12.75" x14ac:dyDescent="0.2"/>
  <cols>
    <col min="1" max="1" width="22.85546875" customWidth="1"/>
    <col min="2" max="2" width="11" customWidth="1"/>
    <col min="3" max="3" width="23.42578125" customWidth="1"/>
    <col min="4" max="4" width="10.5703125" customWidth="1"/>
    <col min="5" max="5" width="8.28515625" customWidth="1"/>
    <col min="6" max="6" width="7.7109375" customWidth="1"/>
    <col min="7" max="7" width="8.7109375" customWidth="1"/>
    <col min="8" max="8" width="12.5703125" customWidth="1"/>
    <col min="9" max="9" width="11.28515625" customWidth="1"/>
    <col min="10" max="10" width="12.140625" customWidth="1"/>
    <col min="11" max="11" width="8.5703125" customWidth="1"/>
    <col min="12" max="12" width="10.42578125" customWidth="1"/>
    <col min="13" max="13" width="8.85546875" customWidth="1"/>
    <col min="14" max="14" width="10.28515625" customWidth="1"/>
    <col min="15" max="15" width="9.28515625" customWidth="1"/>
    <col min="16" max="16" width="9.85546875" customWidth="1"/>
    <col min="17" max="17" width="7.85546875" customWidth="1"/>
    <col min="18" max="18" width="10.28515625" customWidth="1"/>
  </cols>
  <sheetData>
    <row r="1" spans="1:16" ht="20.25" customHeight="1" x14ac:dyDescent="0.2">
      <c r="A1" s="290" t="s">
        <v>49</v>
      </c>
      <c r="B1" s="292" t="s">
        <v>1</v>
      </c>
      <c r="C1" s="286" t="s">
        <v>2</v>
      </c>
      <c r="D1" s="292" t="s">
        <v>3</v>
      </c>
      <c r="E1" s="286" t="s">
        <v>4</v>
      </c>
      <c r="F1" s="286" t="s">
        <v>5</v>
      </c>
      <c r="G1" s="286" t="s">
        <v>6</v>
      </c>
      <c r="H1" s="288" t="s">
        <v>14</v>
      </c>
      <c r="I1" s="294" t="s">
        <v>15</v>
      </c>
      <c r="J1" s="294"/>
      <c r="K1" s="290"/>
      <c r="L1" s="290"/>
      <c r="M1" s="7"/>
      <c r="N1" s="5"/>
      <c r="O1" s="5"/>
      <c r="P1" s="6"/>
    </row>
    <row r="2" spans="1:16" ht="20.25" customHeight="1" thickBot="1" x14ac:dyDescent="0.25">
      <c r="A2" s="291"/>
      <c r="B2" s="293"/>
      <c r="C2" s="287"/>
      <c r="D2" s="293"/>
      <c r="E2" s="287"/>
      <c r="F2" s="287"/>
      <c r="G2" s="287"/>
      <c r="H2" s="289"/>
      <c r="I2" s="2" t="s">
        <v>12</v>
      </c>
      <c r="J2" s="2" t="s">
        <v>13</v>
      </c>
      <c r="K2" s="3"/>
      <c r="L2" s="3"/>
      <c r="M2" s="7"/>
      <c r="N2" s="3"/>
      <c r="O2" s="3"/>
      <c r="P2" s="3"/>
    </row>
    <row r="3" spans="1:16" ht="19.5" customHeight="1" thickTop="1" thickBot="1" x14ac:dyDescent="0.25">
      <c r="A3" s="334" t="s">
        <v>81</v>
      </c>
      <c r="B3" s="335">
        <v>2024</v>
      </c>
      <c r="C3" s="335" t="s">
        <v>16</v>
      </c>
      <c r="D3" s="335" t="s">
        <v>80</v>
      </c>
      <c r="E3" s="335">
        <v>11.5</v>
      </c>
      <c r="F3" s="335">
        <v>8.6</v>
      </c>
      <c r="G3" s="335">
        <v>5.8</v>
      </c>
      <c r="H3" s="336">
        <v>170</v>
      </c>
      <c r="I3" s="337"/>
      <c r="J3" s="338">
        <f t="shared" ref="J3" si="0">I3*H3</f>
        <v>0</v>
      </c>
      <c r="K3" s="271"/>
      <c r="L3" s="271"/>
      <c r="M3" s="7"/>
      <c r="N3" s="271"/>
      <c r="O3" s="271"/>
      <c r="P3" s="271"/>
    </row>
    <row r="4" spans="1:16" ht="19.5" customHeight="1" thickTop="1" x14ac:dyDescent="0.2">
      <c r="A4" s="248" t="s">
        <v>55</v>
      </c>
      <c r="B4" s="246">
        <v>2023</v>
      </c>
      <c r="C4" s="246" t="s">
        <v>16</v>
      </c>
      <c r="D4" s="246" t="s">
        <v>7</v>
      </c>
      <c r="E4" s="246">
        <v>12.5</v>
      </c>
      <c r="F4" s="246">
        <v>6.6</v>
      </c>
      <c r="G4" s="246">
        <v>6.6</v>
      </c>
      <c r="H4" s="332">
        <v>180</v>
      </c>
      <c r="I4" s="333"/>
      <c r="J4" s="202">
        <f t="shared" ref="J4:J12" si="1">I4*H4</f>
        <v>0</v>
      </c>
      <c r="K4" s="245"/>
      <c r="L4" s="245"/>
      <c r="M4" s="7"/>
      <c r="N4" s="245"/>
      <c r="O4" s="245"/>
      <c r="P4" s="245"/>
    </row>
    <row r="5" spans="1:16" ht="19.899999999999999" customHeight="1" x14ac:dyDescent="0.2">
      <c r="A5" s="64" t="s">
        <v>50</v>
      </c>
      <c r="B5" s="171">
        <v>2023</v>
      </c>
      <c r="C5" s="65" t="s">
        <v>48</v>
      </c>
      <c r="D5" s="65" t="s">
        <v>7</v>
      </c>
      <c r="E5" s="65">
        <v>12</v>
      </c>
      <c r="F5" s="65">
        <v>7.8</v>
      </c>
      <c r="G5" s="65">
        <v>6.3</v>
      </c>
      <c r="H5" s="66">
        <v>190</v>
      </c>
      <c r="I5" s="67"/>
      <c r="J5" s="145">
        <f t="shared" si="1"/>
        <v>0</v>
      </c>
      <c r="K5" s="245"/>
      <c r="L5" s="245"/>
      <c r="M5" s="7"/>
      <c r="N5" s="245"/>
      <c r="O5" s="245"/>
      <c r="P5" s="245"/>
    </row>
    <row r="6" spans="1:16" ht="19.899999999999999" customHeight="1" x14ac:dyDescent="0.2">
      <c r="A6" s="64" t="s">
        <v>46</v>
      </c>
      <c r="B6" s="171">
        <v>2023</v>
      </c>
      <c r="C6" s="65" t="s">
        <v>53</v>
      </c>
      <c r="D6" s="65" t="s">
        <v>7</v>
      </c>
      <c r="E6" s="65">
        <v>14</v>
      </c>
      <c r="F6" s="65">
        <v>7.2</v>
      </c>
      <c r="G6" s="65">
        <v>6</v>
      </c>
      <c r="H6" s="66">
        <v>230</v>
      </c>
      <c r="I6" s="67"/>
      <c r="J6" s="145">
        <f t="shared" si="1"/>
        <v>0</v>
      </c>
      <c r="K6" s="245"/>
      <c r="L6" s="245"/>
      <c r="M6" s="7"/>
      <c r="N6" s="245"/>
      <c r="O6" s="245"/>
      <c r="P6" s="245"/>
    </row>
    <row r="7" spans="1:16" ht="19.899999999999999" customHeight="1" x14ac:dyDescent="0.2">
      <c r="A7" s="64" t="s">
        <v>51</v>
      </c>
      <c r="B7" s="246">
        <v>2023</v>
      </c>
      <c r="C7" s="171" t="s">
        <v>48</v>
      </c>
      <c r="D7" s="65" t="s">
        <v>7</v>
      </c>
      <c r="E7" s="65">
        <v>11.5</v>
      </c>
      <c r="F7" s="65">
        <v>7.5</v>
      </c>
      <c r="G7" s="65">
        <v>7.1</v>
      </c>
      <c r="H7" s="66">
        <v>200</v>
      </c>
      <c r="I7" s="67"/>
      <c r="J7" s="145">
        <f t="shared" si="1"/>
        <v>0</v>
      </c>
      <c r="K7" s="245"/>
      <c r="L7" s="245"/>
      <c r="M7" s="7"/>
      <c r="N7" s="245"/>
      <c r="O7" s="245"/>
      <c r="P7" s="245"/>
    </row>
    <row r="8" spans="1:16" ht="19.899999999999999" customHeight="1" x14ac:dyDescent="0.2">
      <c r="A8" s="64" t="s">
        <v>47</v>
      </c>
      <c r="B8" s="171">
        <v>2023</v>
      </c>
      <c r="C8" s="65" t="s">
        <v>8</v>
      </c>
      <c r="D8" s="65" t="s">
        <v>7</v>
      </c>
      <c r="E8" s="65">
        <v>12.5</v>
      </c>
      <c r="F8" s="65">
        <v>9</v>
      </c>
      <c r="G8" s="65">
        <v>7.8</v>
      </c>
      <c r="H8" s="66">
        <v>230</v>
      </c>
      <c r="I8" s="67"/>
      <c r="J8" s="145">
        <f t="shared" si="1"/>
        <v>0</v>
      </c>
      <c r="K8" s="245"/>
      <c r="L8" s="245"/>
      <c r="M8" s="7"/>
      <c r="N8" s="245"/>
      <c r="O8" s="245"/>
      <c r="P8" s="245"/>
    </row>
    <row r="9" spans="1:16" ht="19.899999999999999" customHeight="1" x14ac:dyDescent="0.2">
      <c r="A9" s="64" t="s">
        <v>47</v>
      </c>
      <c r="B9" s="246">
        <v>2023</v>
      </c>
      <c r="C9" s="65" t="s">
        <v>16</v>
      </c>
      <c r="D9" s="65" t="s">
        <v>62</v>
      </c>
      <c r="E9" s="65">
        <v>12</v>
      </c>
      <c r="F9" s="65">
        <v>46.6</v>
      </c>
      <c r="G9" s="65">
        <v>7.4</v>
      </c>
      <c r="H9" s="66">
        <v>340</v>
      </c>
      <c r="I9" s="67"/>
      <c r="J9" s="145">
        <f t="shared" si="1"/>
        <v>0</v>
      </c>
      <c r="K9" s="245"/>
      <c r="L9" s="245"/>
      <c r="M9" s="7"/>
      <c r="N9" s="245"/>
      <c r="O9" s="245"/>
      <c r="P9" s="245"/>
    </row>
    <row r="10" spans="1:16" ht="19.899999999999999" customHeight="1" x14ac:dyDescent="0.2">
      <c r="A10" s="223" t="s">
        <v>56</v>
      </c>
      <c r="B10" s="65">
        <v>2023</v>
      </c>
      <c r="C10" s="65" t="s">
        <v>16</v>
      </c>
      <c r="D10" s="65" t="s">
        <v>7</v>
      </c>
      <c r="E10" s="65">
        <v>14</v>
      </c>
      <c r="F10" s="65">
        <v>0.2</v>
      </c>
      <c r="G10" s="65">
        <v>5</v>
      </c>
      <c r="H10" s="224">
        <v>200</v>
      </c>
      <c r="I10" s="67"/>
      <c r="J10" s="145">
        <f t="shared" si="1"/>
        <v>0</v>
      </c>
      <c r="K10" s="245"/>
      <c r="L10" s="245"/>
      <c r="M10" s="7"/>
      <c r="N10" s="245"/>
      <c r="O10" s="245"/>
      <c r="P10" s="245"/>
    </row>
    <row r="11" spans="1:16" ht="19.899999999999999" customHeight="1" thickBot="1" x14ac:dyDescent="0.25">
      <c r="A11" s="275" t="s">
        <v>34</v>
      </c>
      <c r="B11" s="276">
        <v>2023</v>
      </c>
      <c r="C11" s="276" t="s">
        <v>16</v>
      </c>
      <c r="D11" s="59" t="s">
        <v>7</v>
      </c>
      <c r="E11" s="59">
        <v>13</v>
      </c>
      <c r="F11" s="59">
        <v>0.2</v>
      </c>
      <c r="G11" s="59">
        <v>5</v>
      </c>
      <c r="H11" s="277">
        <v>200</v>
      </c>
      <c r="I11" s="60"/>
      <c r="J11" s="278">
        <f t="shared" si="1"/>
        <v>0</v>
      </c>
      <c r="K11" s="245"/>
      <c r="L11" s="245"/>
      <c r="M11" s="7"/>
      <c r="N11" s="245"/>
      <c r="O11" s="245"/>
      <c r="P11" s="245"/>
    </row>
    <row r="12" spans="1:16" ht="19.899999999999999" hidden="1" customHeight="1" thickBot="1" x14ac:dyDescent="0.25">
      <c r="A12" s="280" t="s">
        <v>52</v>
      </c>
      <c r="B12" s="246">
        <v>2023</v>
      </c>
      <c r="C12" s="62" t="s">
        <v>53</v>
      </c>
      <c r="D12" s="62" t="s">
        <v>7</v>
      </c>
      <c r="E12" s="62"/>
      <c r="F12" s="62"/>
      <c r="G12" s="62"/>
      <c r="H12" s="281"/>
      <c r="I12" s="63"/>
      <c r="J12" s="202">
        <f t="shared" si="1"/>
        <v>0</v>
      </c>
      <c r="K12" s="245"/>
      <c r="L12" s="245"/>
      <c r="M12" s="7"/>
      <c r="N12" s="245"/>
      <c r="O12" s="245"/>
      <c r="P12" s="245"/>
    </row>
    <row r="13" spans="1:16" ht="19.899999999999999" customHeight="1" thickTop="1" x14ac:dyDescent="0.2">
      <c r="A13" s="64" t="s">
        <v>46</v>
      </c>
      <c r="B13" s="65">
        <v>2022</v>
      </c>
      <c r="C13" s="65" t="s">
        <v>57</v>
      </c>
      <c r="D13" s="65" t="s">
        <v>7</v>
      </c>
      <c r="E13" s="65">
        <v>13.5</v>
      </c>
      <c r="F13" s="65">
        <v>3.2</v>
      </c>
      <c r="G13" s="65">
        <v>6.6</v>
      </c>
      <c r="H13" s="66">
        <v>210</v>
      </c>
      <c r="I13" s="67"/>
      <c r="J13" s="145">
        <f t="shared" ref="J13:J16" si="2">I13*H13</f>
        <v>0</v>
      </c>
      <c r="K13" s="206"/>
      <c r="L13" s="206"/>
      <c r="M13" s="7"/>
      <c r="N13" s="206"/>
      <c r="O13" s="206"/>
      <c r="P13" s="206"/>
    </row>
    <row r="14" spans="1:16" ht="19.899999999999999" customHeight="1" x14ac:dyDescent="0.2">
      <c r="A14" s="64" t="s">
        <v>51</v>
      </c>
      <c r="B14" s="65">
        <v>2022</v>
      </c>
      <c r="C14" s="65" t="s">
        <v>48</v>
      </c>
      <c r="D14" s="65" t="s">
        <v>7</v>
      </c>
      <c r="E14" s="65">
        <v>11.5</v>
      </c>
      <c r="F14" s="65">
        <v>6.3</v>
      </c>
      <c r="G14" s="65">
        <v>7.6</v>
      </c>
      <c r="H14" s="66">
        <v>200</v>
      </c>
      <c r="I14" s="67"/>
      <c r="J14" s="145">
        <f t="shared" si="2"/>
        <v>0</v>
      </c>
      <c r="K14" s="206"/>
      <c r="L14" s="206"/>
      <c r="M14" s="7"/>
      <c r="N14" s="206"/>
      <c r="O14" s="206"/>
      <c r="P14" s="206"/>
    </row>
    <row r="15" spans="1:16" ht="19.899999999999999" customHeight="1" x14ac:dyDescent="0.2">
      <c r="A15" s="64" t="s">
        <v>47</v>
      </c>
      <c r="B15" s="65">
        <v>2022</v>
      </c>
      <c r="C15" s="65" t="s">
        <v>57</v>
      </c>
      <c r="D15" s="65" t="s">
        <v>7</v>
      </c>
      <c r="E15" s="65">
        <v>12</v>
      </c>
      <c r="F15" s="65">
        <v>6.4</v>
      </c>
      <c r="G15" s="65">
        <v>8.8000000000000007</v>
      </c>
      <c r="H15" s="66">
        <v>210</v>
      </c>
      <c r="I15" s="67"/>
      <c r="J15" s="145">
        <f t="shared" si="2"/>
        <v>0</v>
      </c>
      <c r="K15" s="206"/>
      <c r="L15" s="206"/>
      <c r="M15" s="7"/>
      <c r="N15" s="206"/>
      <c r="O15" s="206"/>
      <c r="P15" s="206"/>
    </row>
    <row r="16" spans="1:16" ht="19.899999999999999" customHeight="1" thickBot="1" x14ac:dyDescent="0.25">
      <c r="A16" s="275" t="s">
        <v>34</v>
      </c>
      <c r="B16" s="59">
        <v>2022</v>
      </c>
      <c r="C16" s="276" t="s">
        <v>16</v>
      </c>
      <c r="D16" s="59" t="s">
        <v>7</v>
      </c>
      <c r="E16" s="59">
        <v>13.5</v>
      </c>
      <c r="F16" s="59">
        <v>0.1</v>
      </c>
      <c r="G16" s="59">
        <v>5.6</v>
      </c>
      <c r="H16" s="277">
        <v>200</v>
      </c>
      <c r="I16" s="60"/>
      <c r="J16" s="278">
        <f t="shared" si="2"/>
        <v>0</v>
      </c>
      <c r="K16" s="206"/>
      <c r="L16" s="206"/>
      <c r="M16" s="7"/>
      <c r="N16" s="206"/>
      <c r="O16" s="206"/>
      <c r="P16" s="206"/>
    </row>
    <row r="17" spans="1:16" ht="20.25" customHeight="1" thickTop="1" thickBot="1" x14ac:dyDescent="0.25">
      <c r="A17" s="178" t="s">
        <v>34</v>
      </c>
      <c r="B17" s="179">
        <v>2021</v>
      </c>
      <c r="C17" s="179" t="s">
        <v>16</v>
      </c>
      <c r="D17" s="179" t="s">
        <v>7</v>
      </c>
      <c r="E17" s="179">
        <v>11.5</v>
      </c>
      <c r="F17" s="179">
        <v>0.1</v>
      </c>
      <c r="G17" s="179">
        <v>5.5</v>
      </c>
      <c r="H17" s="180">
        <v>180</v>
      </c>
      <c r="I17" s="181"/>
      <c r="J17" s="203">
        <f t="shared" ref="J17" si="3">I17*H17</f>
        <v>0</v>
      </c>
      <c r="K17" s="169"/>
      <c r="L17" s="169"/>
      <c r="M17" s="7"/>
      <c r="N17" s="169"/>
      <c r="O17" s="169"/>
      <c r="P17" s="169"/>
    </row>
    <row r="18" spans="1:16" ht="20.25" customHeight="1" thickTop="1" x14ac:dyDescent="0.2">
      <c r="A18" s="94" t="s">
        <v>9</v>
      </c>
      <c r="B18" s="90">
        <v>2018</v>
      </c>
      <c r="C18" s="90" t="s">
        <v>16</v>
      </c>
      <c r="D18" s="90" t="s">
        <v>7</v>
      </c>
      <c r="E18" s="90">
        <v>12</v>
      </c>
      <c r="F18" s="90">
        <v>0.1</v>
      </c>
      <c r="G18" s="90">
        <v>5.9</v>
      </c>
      <c r="H18" s="95">
        <v>210</v>
      </c>
      <c r="I18" s="37"/>
      <c r="J18" s="96">
        <f t="shared" ref="J18:J19" si="4">I18*H18</f>
        <v>0</v>
      </c>
      <c r="K18" s="89"/>
      <c r="L18" s="89"/>
      <c r="M18" s="7"/>
      <c r="N18" s="89"/>
      <c r="O18" s="89"/>
      <c r="P18" s="89"/>
    </row>
    <row r="19" spans="1:16" ht="20.25" customHeight="1" thickBot="1" x14ac:dyDescent="0.25">
      <c r="A19" s="68" t="s">
        <v>23</v>
      </c>
      <c r="B19" s="59">
        <v>2018</v>
      </c>
      <c r="C19" s="59" t="s">
        <v>16</v>
      </c>
      <c r="D19" s="59" t="s">
        <v>7</v>
      </c>
      <c r="E19" s="59">
        <v>12.5</v>
      </c>
      <c r="F19" s="59">
        <v>0.1</v>
      </c>
      <c r="G19" s="59">
        <v>5.9</v>
      </c>
      <c r="H19" s="69">
        <v>230</v>
      </c>
      <c r="I19" s="60"/>
      <c r="J19" s="61">
        <f t="shared" si="4"/>
        <v>0</v>
      </c>
      <c r="K19" s="54"/>
      <c r="L19" s="54"/>
      <c r="M19" s="7"/>
      <c r="N19" s="54"/>
      <c r="O19" s="54"/>
      <c r="P19" s="54"/>
    </row>
    <row r="20" spans="1:16" ht="20.25" customHeight="1" thickTop="1" thickBot="1" x14ac:dyDescent="0.25">
      <c r="A20" s="178" t="s">
        <v>9</v>
      </c>
      <c r="B20" s="179">
        <v>2017</v>
      </c>
      <c r="C20" s="179" t="s">
        <v>16</v>
      </c>
      <c r="D20" s="179" t="s">
        <v>7</v>
      </c>
      <c r="E20" s="179">
        <v>13</v>
      </c>
      <c r="F20" s="179">
        <v>0</v>
      </c>
      <c r="G20" s="179">
        <v>6.2</v>
      </c>
      <c r="H20" s="180">
        <v>180</v>
      </c>
      <c r="I20" s="181"/>
      <c r="J20" s="182">
        <f t="shared" ref="J20" si="5">I20*H20</f>
        <v>0</v>
      </c>
      <c r="K20" s="20"/>
      <c r="L20" s="20"/>
      <c r="M20" s="7"/>
      <c r="N20" s="20"/>
      <c r="O20" s="20"/>
      <c r="P20" s="20"/>
    </row>
    <row r="21" spans="1:16" ht="22.5" customHeight="1" thickTop="1" thickBot="1" x14ac:dyDescent="0.25">
      <c r="A21" s="178" t="s">
        <v>10</v>
      </c>
      <c r="B21" s="179">
        <v>2016</v>
      </c>
      <c r="C21" s="179" t="s">
        <v>16</v>
      </c>
      <c r="D21" s="179" t="s">
        <v>7</v>
      </c>
      <c r="E21" s="179">
        <v>11</v>
      </c>
      <c r="F21" s="179">
        <v>0</v>
      </c>
      <c r="G21" s="179">
        <v>5.5</v>
      </c>
      <c r="H21" s="274">
        <v>190</v>
      </c>
      <c r="I21" s="181"/>
      <c r="J21" s="182">
        <f t="shared" ref="J21" si="6">I21*H21</f>
        <v>0</v>
      </c>
      <c r="K21" s="9"/>
      <c r="L21" s="8"/>
      <c r="M21" s="7"/>
      <c r="N21" s="8"/>
      <c r="O21" s="9"/>
      <c r="P21" s="8"/>
    </row>
    <row r="22" spans="1:16" ht="24.75" customHeight="1" thickTop="1" x14ac:dyDescent="0.2">
      <c r="A22" s="87"/>
      <c r="B22" s="87"/>
      <c r="C22" s="87"/>
      <c r="D22" s="87"/>
      <c r="E22" s="87"/>
      <c r="F22" s="87"/>
      <c r="G22" s="88"/>
      <c r="H22" s="11" t="s">
        <v>11</v>
      </c>
      <c r="I22" s="16">
        <f>SUM(I3:I21)</f>
        <v>0</v>
      </c>
      <c r="J22" s="17">
        <f>SUM(J3:J21)</f>
        <v>0</v>
      </c>
      <c r="K22" s="9"/>
      <c r="L22" s="8"/>
      <c r="M22" s="7"/>
      <c r="N22" s="8"/>
      <c r="O22" s="9"/>
      <c r="P22" s="8"/>
    </row>
    <row r="23" spans="1:16" ht="24.75" customHeight="1" x14ac:dyDescent="0.2">
      <c r="A23" s="100" t="s">
        <v>24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9"/>
      <c r="L23" s="8"/>
      <c r="M23" s="7"/>
      <c r="N23" s="8"/>
      <c r="O23" s="9"/>
      <c r="P23" s="8"/>
    </row>
    <row r="24" spans="1:16" ht="24.75" customHeight="1" x14ac:dyDescent="0.2">
      <c r="A24" s="102" t="s">
        <v>25</v>
      </c>
      <c r="B24" s="103"/>
      <c r="C24" s="295"/>
      <c r="D24" s="296"/>
      <c r="E24" s="296"/>
      <c r="F24" s="296"/>
      <c r="G24" s="296"/>
      <c r="H24" s="296"/>
      <c r="I24" s="296"/>
      <c r="J24" s="297"/>
      <c r="K24" s="9"/>
      <c r="L24" s="10"/>
      <c r="M24" s="7"/>
      <c r="N24" s="10"/>
      <c r="O24" s="9"/>
      <c r="P24" s="10"/>
    </row>
    <row r="25" spans="1:16" ht="23.25" customHeight="1" x14ac:dyDescent="0.2">
      <c r="A25" s="104" t="s">
        <v>26</v>
      </c>
      <c r="B25" s="105"/>
      <c r="C25" s="295"/>
      <c r="D25" s="296"/>
      <c r="E25" s="296"/>
      <c r="F25" s="296"/>
      <c r="G25" s="296"/>
      <c r="H25" s="296"/>
      <c r="I25" s="296"/>
      <c r="J25" s="297"/>
      <c r="L25" s="4"/>
      <c r="N25" s="4"/>
    </row>
    <row r="26" spans="1:16" ht="24.75" customHeight="1" x14ac:dyDescent="0.2">
      <c r="A26" s="104" t="s">
        <v>27</v>
      </c>
      <c r="B26" s="105"/>
      <c r="C26" s="295"/>
      <c r="D26" s="296"/>
      <c r="E26" s="296"/>
      <c r="F26" s="296"/>
      <c r="G26" s="296"/>
      <c r="H26" s="296"/>
      <c r="I26" s="296"/>
      <c r="J26" s="297"/>
    </row>
    <row r="27" spans="1:16" ht="21.75" customHeight="1" x14ac:dyDescent="0.2">
      <c r="A27" s="104" t="s">
        <v>28</v>
      </c>
      <c r="B27" s="105"/>
      <c r="C27" s="295"/>
      <c r="D27" s="296"/>
      <c r="E27" s="296"/>
      <c r="F27" s="296"/>
      <c r="G27" s="296"/>
      <c r="H27" s="296"/>
      <c r="I27" s="296"/>
      <c r="J27" s="297"/>
    </row>
    <row r="28" spans="1:16" ht="21.75" customHeight="1" x14ac:dyDescent="0.2">
      <c r="A28" s="106" t="s">
        <v>29</v>
      </c>
      <c r="B28" s="107"/>
      <c r="C28" s="295"/>
      <c r="D28" s="296"/>
      <c r="E28" s="296"/>
      <c r="F28" s="296"/>
      <c r="G28" s="296"/>
      <c r="H28" s="296"/>
      <c r="I28" s="296"/>
      <c r="J28" s="297"/>
    </row>
    <row r="29" spans="1:16" ht="21.75" customHeight="1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6" ht="21.75" customHeight="1" x14ac:dyDescent="0.2">
      <c r="A30" s="109" t="s">
        <v>30</v>
      </c>
      <c r="B30" s="110"/>
      <c r="C30" s="101"/>
      <c r="D30" s="101"/>
      <c r="E30" s="101"/>
      <c r="F30" s="101"/>
      <c r="G30" s="101"/>
      <c r="H30" s="101"/>
      <c r="I30" s="101"/>
      <c r="J30" s="101"/>
    </row>
    <row r="31" spans="1:16" ht="21.75" customHeight="1" x14ac:dyDescent="0.2">
      <c r="A31" s="102" t="s">
        <v>25</v>
      </c>
      <c r="B31" s="103"/>
      <c r="C31" s="295"/>
      <c r="D31" s="296"/>
      <c r="E31" s="296"/>
      <c r="F31" s="296"/>
      <c r="G31" s="296"/>
      <c r="H31" s="296"/>
      <c r="I31" s="296"/>
      <c r="J31" s="297"/>
    </row>
    <row r="32" spans="1:16" ht="21.75" customHeight="1" x14ac:dyDescent="0.2">
      <c r="A32" s="111" t="s">
        <v>31</v>
      </c>
      <c r="B32" s="105"/>
      <c r="C32" s="295"/>
      <c r="D32" s="296"/>
      <c r="E32" s="296"/>
      <c r="F32" s="296"/>
      <c r="G32" s="296"/>
      <c r="H32" s="296"/>
      <c r="I32" s="296"/>
      <c r="J32" s="297"/>
    </row>
    <row r="33" spans="1:10" ht="21.75" customHeight="1" x14ac:dyDescent="0.2">
      <c r="A33" s="298" t="s">
        <v>29</v>
      </c>
      <c r="B33" s="299"/>
      <c r="C33" s="295"/>
      <c r="D33" s="296"/>
      <c r="E33" s="296"/>
      <c r="F33" s="296"/>
      <c r="G33" s="296"/>
      <c r="H33" s="296"/>
      <c r="I33" s="296"/>
      <c r="J33" s="297"/>
    </row>
    <row r="34" spans="1:10" ht="21.75" customHeight="1" x14ac:dyDescent="0.2"/>
    <row r="35" spans="1:10" ht="21.75" customHeight="1" x14ac:dyDescent="0.2">
      <c r="A35" s="300" t="s">
        <v>32</v>
      </c>
      <c r="B35" s="300"/>
      <c r="C35" s="300"/>
      <c r="D35" s="300"/>
      <c r="E35" s="300"/>
      <c r="F35" s="301" t="s">
        <v>33</v>
      </c>
      <c r="G35" s="301"/>
      <c r="H35" s="301"/>
      <c r="I35" s="301"/>
      <c r="J35" s="301"/>
    </row>
    <row r="36" spans="1:10" x14ac:dyDescent="0.2">
      <c r="A36" s="1"/>
    </row>
    <row r="37" spans="1:10" x14ac:dyDescent="0.2">
      <c r="A37" s="1"/>
    </row>
    <row r="38" spans="1:10" x14ac:dyDescent="0.2">
      <c r="A38" s="1"/>
    </row>
    <row r="39" spans="1:10" x14ac:dyDescent="0.2">
      <c r="A39" s="1"/>
    </row>
    <row r="40" spans="1:10" x14ac:dyDescent="0.2">
      <c r="A40" s="1"/>
    </row>
    <row r="41" spans="1:10" x14ac:dyDescent="0.2">
      <c r="A41" s="1"/>
    </row>
    <row r="42" spans="1:10" x14ac:dyDescent="0.2">
      <c r="A42" s="1"/>
    </row>
    <row r="43" spans="1:10" x14ac:dyDescent="0.2">
      <c r="A43" s="1"/>
    </row>
    <row r="44" spans="1:10" x14ac:dyDescent="0.2">
      <c r="A44" s="1"/>
    </row>
    <row r="45" spans="1:10" x14ac:dyDescent="0.2">
      <c r="A45" s="1"/>
    </row>
    <row r="46" spans="1:10" x14ac:dyDescent="0.2">
      <c r="A46" s="1"/>
    </row>
    <row r="47" spans="1:10" x14ac:dyDescent="0.2">
      <c r="A47" s="1"/>
    </row>
    <row r="48" spans="1:10" x14ac:dyDescent="0.2">
      <c r="A48" s="1"/>
    </row>
    <row r="49" spans="1:11" x14ac:dyDescent="0.2">
      <c r="A49" s="1"/>
    </row>
    <row r="50" spans="1:11" x14ac:dyDescent="0.2">
      <c r="A50" s="1"/>
    </row>
    <row r="51" spans="1:11" x14ac:dyDescent="0.2">
      <c r="A51" s="1"/>
    </row>
    <row r="52" spans="1:11" x14ac:dyDescent="0.2">
      <c r="A52" s="1"/>
    </row>
    <row r="53" spans="1:11" x14ac:dyDescent="0.2">
      <c r="A53" s="1"/>
    </row>
    <row r="54" spans="1:11" x14ac:dyDescent="0.2">
      <c r="A54" s="1"/>
    </row>
    <row r="55" spans="1:11" x14ac:dyDescent="0.2">
      <c r="A55" s="1"/>
    </row>
    <row r="56" spans="1:11" x14ac:dyDescent="0.2">
      <c r="A56" s="1"/>
    </row>
    <row r="57" spans="1:11" x14ac:dyDescent="0.2">
      <c r="A57" s="1"/>
    </row>
    <row r="58" spans="1:11" x14ac:dyDescent="0.2">
      <c r="A58" s="1"/>
    </row>
    <row r="59" spans="1:11" x14ac:dyDescent="0.2">
      <c r="A59" s="1"/>
      <c r="K59" s="1"/>
    </row>
    <row r="60" spans="1:11" x14ac:dyDescent="0.2">
      <c r="A60" s="1"/>
    </row>
    <row r="61" spans="1:11" x14ac:dyDescent="0.2">
      <c r="A61" s="1"/>
    </row>
    <row r="62" spans="1:11" x14ac:dyDescent="0.2">
      <c r="A62" s="1"/>
    </row>
    <row r="63" spans="1:11" x14ac:dyDescent="0.2">
      <c r="A63" s="1"/>
    </row>
    <row r="64" spans="1:1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</sheetData>
  <sheetProtection algorithmName="SHA-512" hashValue="4FilZOyNfAZ/qwB8WqOPfdf3n9u+sgULb7vqhuG7MtrXZRfClvOoeFJ1b34MFfvzIrUwr6mVSCUtI51S3d5UVw==" saltValue="B1PPdeYpEzaBmJTPuBrzbg==" spinCount="100000" sheet="1" objects="1" scenarios="1"/>
  <mergeCells count="21">
    <mergeCell ref="C31:J31"/>
    <mergeCell ref="C32:J32"/>
    <mergeCell ref="A33:B33"/>
    <mergeCell ref="C33:J33"/>
    <mergeCell ref="A35:E35"/>
    <mergeCell ref="F35:J35"/>
    <mergeCell ref="C24:J24"/>
    <mergeCell ref="C25:J25"/>
    <mergeCell ref="C26:J26"/>
    <mergeCell ref="C27:J27"/>
    <mergeCell ref="C28:J28"/>
    <mergeCell ref="G1:G2"/>
    <mergeCell ref="H1:H2"/>
    <mergeCell ref="K1:L1"/>
    <mergeCell ref="A1:A2"/>
    <mergeCell ref="B1:B2"/>
    <mergeCell ref="C1:C2"/>
    <mergeCell ref="D1:D2"/>
    <mergeCell ref="E1:E2"/>
    <mergeCell ref="F1:F2"/>
    <mergeCell ref="I1:J1"/>
  </mergeCells>
  <hyperlinks>
    <hyperlink ref="F35:J35" r:id="rId1" display="zpracování a ochrana osobních údajů"/>
  </hyperlinks>
  <printOptions verticalCentered="1"/>
  <pageMargins left="0.70866141732283472" right="0.59055118110236227" top="0.78740157480314965" bottom="7.874015748031496E-2" header="0.11811023622047245" footer="0.51181102362204722"/>
  <pageSetup scale="86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I13" sqref="I13"/>
    </sheetView>
  </sheetViews>
  <sheetFormatPr defaultColWidth="9.140625" defaultRowHeight="12.75" x14ac:dyDescent="0.2"/>
  <cols>
    <col min="1" max="1" width="22.140625" style="15" customWidth="1"/>
    <col min="2" max="2" width="7.28515625" style="15" customWidth="1"/>
    <col min="3" max="3" width="18" style="15" customWidth="1"/>
    <col min="4" max="4" width="11.28515625" style="15" customWidth="1"/>
    <col min="5" max="5" width="9.140625" style="15"/>
    <col min="6" max="6" width="7.5703125" style="15" customWidth="1"/>
    <col min="7" max="7" width="9" style="15" customWidth="1"/>
    <col min="8" max="8" width="10.85546875" style="15" customWidth="1"/>
    <col min="9" max="9" width="7.28515625" style="15" customWidth="1"/>
    <col min="10" max="10" width="8.5703125" style="15" customWidth="1"/>
    <col min="11" max="11" width="7.28515625" style="15" customWidth="1"/>
    <col min="12" max="12" width="8.5703125" style="15" customWidth="1"/>
    <col min="13" max="13" width="7.28515625" style="15" customWidth="1"/>
    <col min="14" max="14" width="8.5703125" style="15" customWidth="1"/>
    <col min="15" max="15" width="7.28515625" style="15" customWidth="1"/>
    <col min="16" max="16" width="8.5703125" style="15" customWidth="1"/>
    <col min="17" max="17" width="7.28515625" style="15" customWidth="1"/>
    <col min="18" max="18" width="8.5703125" style="15" customWidth="1"/>
    <col min="19" max="19" width="7.28515625" style="15" customWidth="1"/>
    <col min="20" max="20" width="8.5703125" style="15" customWidth="1"/>
    <col min="21" max="16384" width="9.140625" style="15"/>
  </cols>
  <sheetData>
    <row r="1" spans="1:20" ht="17.25" customHeight="1" x14ac:dyDescent="0.2">
      <c r="A1" s="307" t="s">
        <v>0</v>
      </c>
      <c r="B1" s="309" t="s">
        <v>1</v>
      </c>
      <c r="C1" s="302" t="s">
        <v>2</v>
      </c>
      <c r="D1" s="309" t="s">
        <v>3</v>
      </c>
      <c r="E1" s="302" t="s">
        <v>4</v>
      </c>
      <c r="F1" s="302" t="s">
        <v>5</v>
      </c>
      <c r="G1" s="302" t="s">
        <v>6</v>
      </c>
      <c r="H1" s="304" t="s">
        <v>21</v>
      </c>
      <c r="I1" s="25" t="s">
        <v>17</v>
      </c>
      <c r="J1" s="26"/>
      <c r="K1" s="25" t="s">
        <v>17</v>
      </c>
      <c r="L1" s="26"/>
      <c r="M1" s="25" t="s">
        <v>17</v>
      </c>
      <c r="N1" s="27"/>
      <c r="O1" s="25" t="s">
        <v>17</v>
      </c>
      <c r="P1" s="28"/>
      <c r="Q1" s="306" t="s">
        <v>18</v>
      </c>
      <c r="R1" s="307"/>
      <c r="S1" s="29"/>
      <c r="T1" s="24"/>
    </row>
    <row r="2" spans="1:20" ht="15.75" customHeight="1" thickBot="1" x14ac:dyDescent="0.25">
      <c r="A2" s="308"/>
      <c r="B2" s="310"/>
      <c r="C2" s="303"/>
      <c r="D2" s="310"/>
      <c r="E2" s="303"/>
      <c r="F2" s="303"/>
      <c r="G2" s="303"/>
      <c r="H2" s="305"/>
      <c r="I2" s="12" t="s">
        <v>12</v>
      </c>
      <c r="J2" s="23" t="s">
        <v>13</v>
      </c>
      <c r="K2" s="12" t="s">
        <v>12</v>
      </c>
      <c r="L2" s="23" t="s">
        <v>13</v>
      </c>
      <c r="M2" s="12" t="s">
        <v>12</v>
      </c>
      <c r="N2" s="23" t="s">
        <v>13</v>
      </c>
      <c r="O2" s="12" t="s">
        <v>12</v>
      </c>
      <c r="P2" s="45" t="s">
        <v>13</v>
      </c>
      <c r="Q2" s="13" t="s">
        <v>12</v>
      </c>
      <c r="R2" s="22" t="s">
        <v>13</v>
      </c>
      <c r="S2" s="21"/>
      <c r="T2" s="21"/>
    </row>
    <row r="3" spans="1:20" ht="15.75" customHeight="1" thickTop="1" thickBot="1" x14ac:dyDescent="0.25">
      <c r="A3" s="216" t="str">
        <f>Mail!A3</f>
        <v>Frizzante</v>
      </c>
      <c r="B3" s="70">
        <f>Mail!B3</f>
        <v>2024</v>
      </c>
      <c r="C3" s="71" t="s">
        <v>63</v>
      </c>
      <c r="D3" s="71" t="str">
        <f>Mail!D3</f>
        <v>polosuché</v>
      </c>
      <c r="E3" s="71">
        <f>Mail!E3</f>
        <v>11.5</v>
      </c>
      <c r="F3" s="71">
        <f>Mail!F3</f>
        <v>8.6</v>
      </c>
      <c r="G3" s="71">
        <f>Mail!G3</f>
        <v>5.8</v>
      </c>
      <c r="H3" s="217">
        <f>Mail!H3</f>
        <v>170</v>
      </c>
      <c r="I3" s="218"/>
      <c r="J3" s="72"/>
      <c r="K3" s="73"/>
      <c r="L3" s="72"/>
      <c r="M3" s="73"/>
      <c r="N3" s="72"/>
      <c r="O3" s="73"/>
      <c r="P3" s="72"/>
      <c r="Q3" s="74"/>
      <c r="R3" s="219"/>
      <c r="S3" s="272"/>
      <c r="T3" s="272"/>
    </row>
    <row r="4" spans="1:20" ht="21" customHeight="1" thickTop="1" x14ac:dyDescent="0.2">
      <c r="A4" s="216" t="str">
        <f>Mail!A4</f>
        <v>Cuvée Růženy</v>
      </c>
      <c r="B4" s="70">
        <f>Mail!B4</f>
        <v>2023</v>
      </c>
      <c r="C4" s="71" t="s">
        <v>63</v>
      </c>
      <c r="D4" s="71" t="str">
        <f>Mail!D4</f>
        <v>suché</v>
      </c>
      <c r="E4" s="71">
        <f>Mail!E4</f>
        <v>12.5</v>
      </c>
      <c r="F4" s="71">
        <f>Mail!F4</f>
        <v>6.6</v>
      </c>
      <c r="G4" s="71">
        <f>Mail!G4</f>
        <v>6.6</v>
      </c>
      <c r="H4" s="217">
        <f>Mail!H4</f>
        <v>180</v>
      </c>
      <c r="I4" s="218"/>
      <c r="J4" s="72"/>
      <c r="K4" s="73"/>
      <c r="L4" s="72"/>
      <c r="M4" s="73"/>
      <c r="N4" s="72"/>
      <c r="O4" s="73"/>
      <c r="P4" s="72"/>
      <c r="Q4" s="74"/>
      <c r="R4" s="219"/>
      <c r="S4" s="247"/>
      <c r="T4" s="247"/>
    </row>
    <row r="5" spans="1:20" ht="21" customHeight="1" x14ac:dyDescent="0.2">
      <c r="A5" s="146" t="str">
        <f>Mail!A5</f>
        <v>Veltlínské zelené</v>
      </c>
      <c r="B5" s="147">
        <f>Mail!B5</f>
        <v>2023</v>
      </c>
      <c r="C5" s="148" t="str">
        <f>Mail!C5</f>
        <v>kabinet</v>
      </c>
      <c r="D5" s="148" t="str">
        <f>Mail!D5</f>
        <v>suché</v>
      </c>
      <c r="E5" s="148">
        <f>Mail!E5</f>
        <v>12</v>
      </c>
      <c r="F5" s="148">
        <f>Mail!F5</f>
        <v>7.8</v>
      </c>
      <c r="G5" s="148">
        <f>Mail!G5</f>
        <v>6.3</v>
      </c>
      <c r="H5" s="149">
        <f>Mail!H5</f>
        <v>190</v>
      </c>
      <c r="I5" s="150"/>
      <c r="J5" s="151"/>
      <c r="K5" s="152"/>
      <c r="L5" s="151"/>
      <c r="M5" s="152"/>
      <c r="N5" s="151"/>
      <c r="O5" s="152"/>
      <c r="P5" s="151"/>
      <c r="Q5" s="153"/>
      <c r="R5" s="154"/>
      <c r="S5" s="247"/>
      <c r="T5" s="247"/>
    </row>
    <row r="6" spans="1:20" ht="21" customHeight="1" x14ac:dyDescent="0.2">
      <c r="A6" s="80" t="str">
        <f>Mail!A6</f>
        <v>Tramín červený</v>
      </c>
      <c r="B6" s="75">
        <f>Mail!B6</f>
        <v>2023</v>
      </c>
      <c r="C6" s="76" t="str">
        <f>Mail!C6</f>
        <v>výběr z hroznů</v>
      </c>
      <c r="D6" s="76" t="str">
        <f>Mail!D6</f>
        <v>suché</v>
      </c>
      <c r="E6" s="76">
        <f>Mail!E6</f>
        <v>14</v>
      </c>
      <c r="F6" s="76">
        <f>Mail!F6</f>
        <v>7.2</v>
      </c>
      <c r="G6" s="76">
        <f>Mail!G6</f>
        <v>6</v>
      </c>
      <c r="H6" s="77">
        <f>Mail!H6</f>
        <v>230</v>
      </c>
      <c r="I6" s="78"/>
      <c r="J6" s="79"/>
      <c r="K6" s="34"/>
      <c r="L6" s="79"/>
      <c r="M6" s="34"/>
      <c r="N6" s="79"/>
      <c r="O6" s="34"/>
      <c r="P6" s="79"/>
      <c r="Q6" s="35"/>
      <c r="R6" s="81"/>
      <c r="S6" s="247"/>
      <c r="T6" s="247"/>
    </row>
    <row r="7" spans="1:20" ht="21" customHeight="1" x14ac:dyDescent="0.2">
      <c r="A7" s="80" t="str">
        <f>Mail!A7</f>
        <v>Ryzlink vlašský</v>
      </c>
      <c r="B7" s="75">
        <f>Mail!B7</f>
        <v>2023</v>
      </c>
      <c r="C7" s="76" t="str">
        <f>Mail!C7</f>
        <v>kabinet</v>
      </c>
      <c r="D7" s="76" t="str">
        <f>Mail!D7</f>
        <v>suché</v>
      </c>
      <c r="E7" s="76">
        <f>Mail!E7</f>
        <v>11.5</v>
      </c>
      <c r="F7" s="76">
        <f>Mail!F7</f>
        <v>7.5</v>
      </c>
      <c r="G7" s="76">
        <f>Mail!G7</f>
        <v>7.1</v>
      </c>
      <c r="H7" s="77">
        <f>Mail!H7</f>
        <v>200</v>
      </c>
      <c r="I7" s="78"/>
      <c r="J7" s="79"/>
      <c r="K7" s="34"/>
      <c r="L7" s="79"/>
      <c r="M7" s="34"/>
      <c r="N7" s="79"/>
      <c r="O7" s="34"/>
      <c r="P7" s="79"/>
      <c r="Q7" s="35"/>
      <c r="R7" s="81"/>
      <c r="S7" s="247"/>
      <c r="T7" s="247"/>
    </row>
    <row r="8" spans="1:20" ht="21" customHeight="1" x14ac:dyDescent="0.2">
      <c r="A8" s="80" t="str">
        <f>Mail!A8</f>
        <v>Ryzlink rýnský</v>
      </c>
      <c r="B8" s="75">
        <f>Mail!B8</f>
        <v>2023</v>
      </c>
      <c r="C8" s="76" t="str">
        <f>Mail!C8</f>
        <v>pozdní sběr</v>
      </c>
      <c r="D8" s="76" t="str">
        <f>Mail!D8</f>
        <v>suché</v>
      </c>
      <c r="E8" s="76">
        <f>Mail!E8</f>
        <v>12.5</v>
      </c>
      <c r="F8" s="76">
        <f>Mail!F8</f>
        <v>9</v>
      </c>
      <c r="G8" s="76">
        <f>Mail!G8</f>
        <v>7.8</v>
      </c>
      <c r="H8" s="77">
        <f>Mail!H8</f>
        <v>230</v>
      </c>
      <c r="I8" s="78"/>
      <c r="J8" s="79"/>
      <c r="K8" s="34"/>
      <c r="L8" s="79"/>
      <c r="M8" s="34"/>
      <c r="N8" s="79"/>
      <c r="O8" s="34"/>
      <c r="P8" s="79"/>
      <c r="Q8" s="35"/>
      <c r="R8" s="81"/>
      <c r="S8" s="247"/>
      <c r="T8" s="247"/>
    </row>
    <row r="9" spans="1:20" ht="21" customHeight="1" thickBot="1" x14ac:dyDescent="0.25">
      <c r="A9" s="282" t="str">
        <f>Mail!A9</f>
        <v>Ryzlink rýnský</v>
      </c>
      <c r="B9" s="84">
        <f>Mail!B9</f>
        <v>2023</v>
      </c>
      <c r="C9" s="85" t="s">
        <v>63</v>
      </c>
      <c r="D9" s="85" t="str">
        <f>Mail!D9</f>
        <v>sladké</v>
      </c>
      <c r="E9" s="85">
        <f>Mail!E9</f>
        <v>12</v>
      </c>
      <c r="F9" s="85">
        <f>Mail!F9</f>
        <v>46.6</v>
      </c>
      <c r="G9" s="85">
        <f>Mail!G9</f>
        <v>7.4</v>
      </c>
      <c r="H9" s="283">
        <f>Mail!H9</f>
        <v>340</v>
      </c>
      <c r="I9" s="284"/>
      <c r="J9" s="86"/>
      <c r="K9" s="51"/>
      <c r="L9" s="86"/>
      <c r="M9" s="51"/>
      <c r="N9" s="86"/>
      <c r="O9" s="51"/>
      <c r="P9" s="86"/>
      <c r="Q9" s="52"/>
      <c r="R9" s="285"/>
      <c r="S9" s="247"/>
      <c r="T9" s="247"/>
    </row>
    <row r="10" spans="1:20" ht="21" customHeight="1" thickTop="1" x14ac:dyDescent="0.2">
      <c r="A10" s="146" t="str">
        <f>Mail!A13</f>
        <v>Tramín červený</v>
      </c>
      <c r="B10" s="147">
        <f>Mail!B13</f>
        <v>2022</v>
      </c>
      <c r="C10" s="148" t="str">
        <f>Mail!C13</f>
        <v>VOC</v>
      </c>
      <c r="D10" s="148" t="str">
        <f>Mail!D13</f>
        <v>suché</v>
      </c>
      <c r="E10" s="148">
        <f>Mail!E13</f>
        <v>13.5</v>
      </c>
      <c r="F10" s="148">
        <f>Mail!F13</f>
        <v>3.2</v>
      </c>
      <c r="G10" s="148">
        <f>Mail!G13</f>
        <v>6.6</v>
      </c>
      <c r="H10" s="149">
        <f>Mail!H13</f>
        <v>210</v>
      </c>
      <c r="I10" s="150"/>
      <c r="J10" s="151"/>
      <c r="K10" s="152"/>
      <c r="L10" s="151"/>
      <c r="M10" s="152"/>
      <c r="N10" s="151"/>
      <c r="O10" s="152"/>
      <c r="P10" s="151"/>
      <c r="Q10" s="153"/>
      <c r="R10" s="154"/>
      <c r="S10" s="207"/>
      <c r="T10" s="207"/>
    </row>
    <row r="11" spans="1:20" ht="21" customHeight="1" x14ac:dyDescent="0.2">
      <c r="A11" s="80" t="str">
        <f>Mail!A14</f>
        <v>Ryzlink vlašský</v>
      </c>
      <c r="B11" s="75">
        <f>Mail!B14</f>
        <v>2022</v>
      </c>
      <c r="C11" s="76" t="str">
        <f>Mail!C14</f>
        <v>kabinet</v>
      </c>
      <c r="D11" s="76" t="str">
        <f>Mail!D14</f>
        <v>suché</v>
      </c>
      <c r="E11" s="76">
        <f>Mail!E14</f>
        <v>11.5</v>
      </c>
      <c r="F11" s="76">
        <f>Mail!F14</f>
        <v>6.3</v>
      </c>
      <c r="G11" s="76">
        <f>Mail!G14</f>
        <v>7.6</v>
      </c>
      <c r="H11" s="77">
        <f>Mail!H14</f>
        <v>200</v>
      </c>
      <c r="I11" s="78"/>
      <c r="J11" s="79"/>
      <c r="K11" s="34"/>
      <c r="L11" s="79"/>
      <c r="M11" s="34"/>
      <c r="N11" s="79"/>
      <c r="O11" s="34"/>
      <c r="P11" s="79"/>
      <c r="Q11" s="35"/>
      <c r="R11" s="81"/>
      <c r="S11" s="207"/>
      <c r="T11" s="207"/>
    </row>
    <row r="12" spans="1:20" ht="21" customHeight="1" thickBot="1" x14ac:dyDescent="0.25">
      <c r="A12" s="282" t="str">
        <f>Mail!A15</f>
        <v>Ryzlink rýnský</v>
      </c>
      <c r="B12" s="84">
        <f>Mail!B15</f>
        <v>2022</v>
      </c>
      <c r="C12" s="85" t="str">
        <f>Mail!C15</f>
        <v>VOC</v>
      </c>
      <c r="D12" s="85" t="str">
        <f>Mail!D15</f>
        <v>suché</v>
      </c>
      <c r="E12" s="85">
        <f>Mail!E15</f>
        <v>12</v>
      </c>
      <c r="F12" s="85">
        <f>Mail!F15</f>
        <v>6.4</v>
      </c>
      <c r="G12" s="85">
        <f>Mail!G15</f>
        <v>8.8000000000000007</v>
      </c>
      <c r="H12" s="283">
        <f>Mail!H15</f>
        <v>210</v>
      </c>
      <c r="I12" s="284"/>
      <c r="J12" s="86"/>
      <c r="K12" s="51"/>
      <c r="L12" s="86"/>
      <c r="M12" s="51"/>
      <c r="N12" s="86"/>
      <c r="O12" s="51"/>
      <c r="P12" s="86"/>
      <c r="Q12" s="52"/>
      <c r="R12" s="285"/>
      <c r="S12" s="207"/>
      <c r="T12" s="207"/>
    </row>
    <row r="13" spans="1:20" ht="21" customHeight="1" thickTop="1" x14ac:dyDescent="0.2">
      <c r="A13" s="39"/>
      <c r="B13" s="39"/>
      <c r="C13" s="39"/>
      <c r="D13" s="39"/>
      <c r="E13" s="39"/>
      <c r="F13" s="39"/>
      <c r="G13" s="39"/>
      <c r="H13" s="40" t="s">
        <v>22</v>
      </c>
      <c r="I13" s="41"/>
      <c r="J13" s="42"/>
      <c r="K13" s="43"/>
      <c r="L13" s="42"/>
      <c r="M13" s="43"/>
      <c r="N13" s="42"/>
      <c r="O13" s="43"/>
      <c r="P13" s="42"/>
      <c r="Q13" s="43"/>
      <c r="R13" s="44"/>
      <c r="S13" s="24"/>
      <c r="T13" s="24"/>
    </row>
    <row r="14" spans="1:20" ht="21" customHeight="1" x14ac:dyDescent="0.2">
      <c r="A14" s="307" t="s">
        <v>49</v>
      </c>
      <c r="B14" s="309" t="s">
        <v>1</v>
      </c>
      <c r="C14" s="302" t="s">
        <v>2</v>
      </c>
      <c r="D14" s="309" t="s">
        <v>3</v>
      </c>
      <c r="E14" s="302" t="s">
        <v>4</v>
      </c>
      <c r="F14" s="302" t="s">
        <v>5</v>
      </c>
      <c r="G14" s="302" t="s">
        <v>6</v>
      </c>
      <c r="H14" s="304" t="s">
        <v>21</v>
      </c>
      <c r="I14" s="25" t="s">
        <v>17</v>
      </c>
      <c r="J14" s="26"/>
      <c r="K14" s="25" t="s">
        <v>17</v>
      </c>
      <c r="L14" s="26"/>
      <c r="M14" s="25" t="s">
        <v>17</v>
      </c>
      <c r="N14" s="27"/>
      <c r="O14" s="25" t="s">
        <v>17</v>
      </c>
      <c r="P14" s="28"/>
      <c r="Q14" s="306" t="s">
        <v>18</v>
      </c>
      <c r="R14" s="307"/>
      <c r="S14" s="29"/>
      <c r="T14" s="24"/>
    </row>
    <row r="15" spans="1:20" ht="21" customHeight="1" thickBot="1" x14ac:dyDescent="0.25">
      <c r="A15" s="308"/>
      <c r="B15" s="310"/>
      <c r="C15" s="303"/>
      <c r="D15" s="310"/>
      <c r="E15" s="303"/>
      <c r="F15" s="303"/>
      <c r="G15" s="303"/>
      <c r="H15" s="305"/>
      <c r="I15" s="12" t="s">
        <v>12</v>
      </c>
      <c r="J15" s="93" t="s">
        <v>13</v>
      </c>
      <c r="K15" s="12" t="s">
        <v>12</v>
      </c>
      <c r="L15" s="93" t="s">
        <v>13</v>
      </c>
      <c r="M15" s="12" t="s">
        <v>12</v>
      </c>
      <c r="N15" s="93" t="s">
        <v>13</v>
      </c>
      <c r="O15" s="12" t="s">
        <v>12</v>
      </c>
      <c r="P15" s="93" t="s">
        <v>13</v>
      </c>
      <c r="Q15" s="13" t="s">
        <v>12</v>
      </c>
      <c r="R15" s="92" t="s">
        <v>13</v>
      </c>
      <c r="S15" s="91"/>
      <c r="T15" s="91"/>
    </row>
    <row r="16" spans="1:20" ht="21" customHeight="1" thickTop="1" x14ac:dyDescent="0.2">
      <c r="A16" s="249" t="str">
        <f>Mail!A10</f>
        <v>Dornfelder</v>
      </c>
      <c r="B16" s="70">
        <f>Mail!B10</f>
        <v>2023</v>
      </c>
      <c r="C16" s="264" t="s">
        <v>63</v>
      </c>
      <c r="D16" s="264" t="str">
        <f>Mail!D10</f>
        <v>suché</v>
      </c>
      <c r="E16" s="264">
        <f>Mail!E10</f>
        <v>14</v>
      </c>
      <c r="F16" s="264">
        <f>Mail!F10</f>
        <v>0.2</v>
      </c>
      <c r="G16" s="264">
        <f>Mail!G10</f>
        <v>5</v>
      </c>
      <c r="H16" s="251">
        <f>Mail!H10</f>
        <v>200</v>
      </c>
      <c r="I16" s="254"/>
      <c r="J16" s="72"/>
      <c r="K16" s="257"/>
      <c r="L16" s="72"/>
      <c r="M16" s="257"/>
      <c r="N16" s="72"/>
      <c r="O16" s="257"/>
      <c r="P16" s="72"/>
      <c r="Q16" s="260"/>
      <c r="R16" s="174"/>
      <c r="S16" s="247"/>
      <c r="T16" s="247"/>
    </row>
    <row r="17" spans="1:20" ht="21" customHeight="1" x14ac:dyDescent="0.2">
      <c r="A17" s="250" t="str">
        <f>Mail!A11</f>
        <v>Strassberg</v>
      </c>
      <c r="B17" s="75">
        <f>Mail!B11</f>
        <v>2023</v>
      </c>
      <c r="C17" s="265" t="s">
        <v>63</v>
      </c>
      <c r="D17" s="265" t="str">
        <f>Mail!D11</f>
        <v>suché</v>
      </c>
      <c r="E17" s="265">
        <f>Mail!E11</f>
        <v>13</v>
      </c>
      <c r="F17" s="265">
        <f>Mail!F11</f>
        <v>0.2</v>
      </c>
      <c r="G17" s="265">
        <f>Mail!G11</f>
        <v>5</v>
      </c>
      <c r="H17" s="252">
        <f>Mail!H11</f>
        <v>200</v>
      </c>
      <c r="I17" s="255"/>
      <c r="J17" s="79"/>
      <c r="K17" s="258"/>
      <c r="L17" s="79"/>
      <c r="M17" s="258"/>
      <c r="N17" s="79"/>
      <c r="O17" s="258"/>
      <c r="P17" s="79"/>
      <c r="Q17" s="261"/>
      <c r="R17" s="222"/>
      <c r="S17" s="247"/>
      <c r="T17" s="247"/>
    </row>
    <row r="18" spans="1:20" ht="21" customHeight="1" thickBot="1" x14ac:dyDescent="0.25">
      <c r="A18" s="267" t="str">
        <f>Mail!A12</f>
        <v>Merlot</v>
      </c>
      <c r="B18" s="263">
        <f>Mail!B12</f>
        <v>2023</v>
      </c>
      <c r="C18" s="266" t="str">
        <f>Mail!C12</f>
        <v>výběr z hroznů</v>
      </c>
      <c r="D18" s="266" t="str">
        <f>Mail!D12</f>
        <v>suché</v>
      </c>
      <c r="E18" s="266">
        <f>Mail!E12</f>
        <v>0</v>
      </c>
      <c r="F18" s="266">
        <f>Mail!F12</f>
        <v>0</v>
      </c>
      <c r="G18" s="266">
        <f>Mail!G12</f>
        <v>0</v>
      </c>
      <c r="H18" s="253">
        <f>Mail!H12</f>
        <v>0</v>
      </c>
      <c r="I18" s="256"/>
      <c r="J18" s="28"/>
      <c r="K18" s="259"/>
      <c r="L18" s="28"/>
      <c r="M18" s="259"/>
      <c r="N18" s="28"/>
      <c r="O18" s="259"/>
      <c r="P18" s="28"/>
      <c r="Q18" s="262"/>
      <c r="R18" s="99"/>
      <c r="S18" s="247"/>
      <c r="T18" s="247"/>
    </row>
    <row r="19" spans="1:20" ht="21" customHeight="1" thickTop="1" thickBot="1" x14ac:dyDescent="0.25">
      <c r="A19" s="268" t="str">
        <f>Mail!A16</f>
        <v>Strassberg</v>
      </c>
      <c r="B19" s="84">
        <f>Mail!B16</f>
        <v>2022</v>
      </c>
      <c r="C19" s="85" t="str">
        <f>IF(Mail!C16="moravské zemské víno","MZV",Mail!C16)</f>
        <v>MZV</v>
      </c>
      <c r="D19" s="85" t="str">
        <f>Mail!D16</f>
        <v>suché</v>
      </c>
      <c r="E19" s="85">
        <f>Mail!E16</f>
        <v>13.5</v>
      </c>
      <c r="F19" s="85">
        <f>Mail!F16</f>
        <v>0.1</v>
      </c>
      <c r="G19" s="85">
        <f>Mail!G16</f>
        <v>5.6</v>
      </c>
      <c r="H19" s="242">
        <f>Mail!H16</f>
        <v>200</v>
      </c>
      <c r="I19" s="243"/>
      <c r="J19" s="86"/>
      <c r="K19" s="51"/>
      <c r="L19" s="86"/>
      <c r="M19" s="51"/>
      <c r="N19" s="86"/>
      <c r="O19" s="51"/>
      <c r="P19" s="86"/>
      <c r="Q19" s="52"/>
      <c r="R19" s="244"/>
      <c r="S19" s="207"/>
      <c r="T19" s="207"/>
    </row>
    <row r="20" spans="1:20" ht="21" customHeight="1" thickTop="1" thickBot="1" x14ac:dyDescent="0.25">
      <c r="A20" s="268" t="str">
        <f>Mail!A17</f>
        <v>Strassberg</v>
      </c>
      <c r="B20" s="209">
        <f>Mail!B17</f>
        <v>2021</v>
      </c>
      <c r="C20" s="210" t="str">
        <f>IF(Mail!C17="moravské zemské víno","MZV",Mail!C17)</f>
        <v>MZV</v>
      </c>
      <c r="D20" s="210" t="str">
        <f>Mail!D17</f>
        <v>suché</v>
      </c>
      <c r="E20" s="210">
        <f>Mail!E17</f>
        <v>11.5</v>
      </c>
      <c r="F20" s="210">
        <f>Mail!F17</f>
        <v>0.1</v>
      </c>
      <c r="G20" s="210">
        <f>Mail!G17</f>
        <v>5.5</v>
      </c>
      <c r="H20" s="269">
        <f>Mail!H17</f>
        <v>180</v>
      </c>
      <c r="I20" s="270"/>
      <c r="J20" s="213"/>
      <c r="K20" s="214"/>
      <c r="L20" s="213"/>
      <c r="M20" s="214"/>
      <c r="N20" s="213"/>
      <c r="O20" s="214"/>
      <c r="P20" s="213"/>
      <c r="Q20" s="215"/>
      <c r="R20" s="279"/>
      <c r="S20" s="170"/>
      <c r="T20" s="170"/>
    </row>
    <row r="21" spans="1:20" ht="21" customHeight="1" thickTop="1" x14ac:dyDescent="0.2">
      <c r="A21" s="46" t="str">
        <f>Mail!A18</f>
        <v>André</v>
      </c>
      <c r="B21" s="18">
        <f>Mail!B18</f>
        <v>2018</v>
      </c>
      <c r="C21" s="19" t="str">
        <f>IF(Mail!C18="moravské zemské víno","MZV",Mail!C18)</f>
        <v>MZV</v>
      </c>
      <c r="D21" s="19" t="str">
        <f>Mail!D18</f>
        <v>suché</v>
      </c>
      <c r="E21" s="19">
        <f>Mail!E18</f>
        <v>12</v>
      </c>
      <c r="F21" s="19">
        <f>Mail!F18</f>
        <v>0.1</v>
      </c>
      <c r="G21" s="19">
        <f>Mail!G18</f>
        <v>5.9</v>
      </c>
      <c r="H21" s="47">
        <f>Mail!H18</f>
        <v>210</v>
      </c>
      <c r="I21" s="53"/>
      <c r="J21" s="28"/>
      <c r="K21" s="97"/>
      <c r="L21" s="28"/>
      <c r="M21" s="97"/>
      <c r="N21" s="28"/>
      <c r="O21" s="97"/>
      <c r="P21" s="28"/>
      <c r="Q21" s="98"/>
      <c r="R21" s="99"/>
      <c r="S21" s="24"/>
      <c r="T21" s="24"/>
    </row>
    <row r="22" spans="1:20" ht="21" customHeight="1" thickBot="1" x14ac:dyDescent="0.25">
      <c r="A22" s="48" t="str">
        <f>Mail!A19</f>
        <v>Pinot</v>
      </c>
      <c r="B22" s="49">
        <f>Mail!B19</f>
        <v>2018</v>
      </c>
      <c r="C22" s="50" t="str">
        <f>IF(Mail!C19="moravské zemské víno","MZV",Mail!C19)</f>
        <v>MZV</v>
      </c>
      <c r="D22" s="50" t="str">
        <f>Mail!D19</f>
        <v>suché</v>
      </c>
      <c r="E22" s="50">
        <f>Mail!E19</f>
        <v>12.5</v>
      </c>
      <c r="F22" s="50">
        <f>Mail!F19</f>
        <v>0.1</v>
      </c>
      <c r="G22" s="50">
        <f>Mail!G19</f>
        <v>5.9</v>
      </c>
      <c r="H22" s="82">
        <f>Mail!H19</f>
        <v>230</v>
      </c>
      <c r="I22" s="83"/>
      <c r="J22" s="56"/>
      <c r="K22" s="55"/>
      <c r="L22" s="56"/>
      <c r="M22" s="55"/>
      <c r="N22" s="56"/>
      <c r="O22" s="55"/>
      <c r="P22" s="56"/>
      <c r="Q22" s="57"/>
      <c r="R22" s="58"/>
      <c r="S22" s="24"/>
      <c r="T22" s="24"/>
    </row>
    <row r="23" spans="1:20" ht="21" customHeight="1" thickTop="1" thickBot="1" x14ac:dyDescent="0.25">
      <c r="A23" s="184" t="str">
        <f>Mail!A20</f>
        <v>André</v>
      </c>
      <c r="B23" s="185">
        <f>Mail!B20</f>
        <v>2017</v>
      </c>
      <c r="C23" s="186" t="str">
        <f>IF(Mail!C20="moravské zemské víno","MZV",Mail!C20)</f>
        <v>MZV</v>
      </c>
      <c r="D23" s="186" t="str">
        <f>Mail!D20</f>
        <v>suché</v>
      </c>
      <c r="E23" s="186">
        <f>Mail!E20</f>
        <v>13</v>
      </c>
      <c r="F23" s="186">
        <f>Mail!F20</f>
        <v>0</v>
      </c>
      <c r="G23" s="186">
        <f>Mail!G20</f>
        <v>6.2</v>
      </c>
      <c r="H23" s="187">
        <f>Mail!H20</f>
        <v>180</v>
      </c>
      <c r="I23" s="188"/>
      <c r="J23" s="189"/>
      <c r="K23" s="190"/>
      <c r="L23" s="189"/>
      <c r="M23" s="190"/>
      <c r="N23" s="189"/>
      <c r="O23" s="190"/>
      <c r="P23" s="189"/>
      <c r="Q23" s="191"/>
      <c r="R23" s="192"/>
      <c r="S23" s="24"/>
      <c r="T23" s="24"/>
    </row>
    <row r="24" spans="1:20" ht="21" customHeight="1" thickTop="1" x14ac:dyDescent="0.2">
      <c r="A24" s="46" t="str">
        <f>Mail!A21</f>
        <v>Cabernet Sauvignon</v>
      </c>
      <c r="B24" s="18">
        <f>Mail!B21</f>
        <v>2016</v>
      </c>
      <c r="C24" s="19" t="str">
        <f>IF(Mail!C21="moravské zemské víno","MZV",Mail!C21)</f>
        <v>MZV</v>
      </c>
      <c r="D24" s="19" t="str">
        <f>Mail!D21</f>
        <v>suché</v>
      </c>
      <c r="E24" s="19">
        <f>Mail!E21</f>
        <v>11</v>
      </c>
      <c r="F24" s="19">
        <f>Mail!F21</f>
        <v>0</v>
      </c>
      <c r="G24" s="19">
        <f>Mail!G21</f>
        <v>5.5</v>
      </c>
      <c r="H24" s="47">
        <f>Mail!H21</f>
        <v>190</v>
      </c>
      <c r="I24" s="183"/>
      <c r="J24" s="31"/>
      <c r="K24" s="32"/>
      <c r="L24" s="31"/>
      <c r="M24" s="32"/>
      <c r="N24" s="31"/>
      <c r="O24" s="32"/>
      <c r="P24" s="31"/>
      <c r="Q24" s="33"/>
      <c r="R24" s="30"/>
      <c r="S24" s="24"/>
      <c r="T24" s="24"/>
    </row>
    <row r="25" spans="1:20" ht="21" customHeight="1" x14ac:dyDescent="0.2">
      <c r="A25" s="39"/>
      <c r="B25" s="39"/>
      <c r="C25" s="39"/>
      <c r="D25" s="39"/>
      <c r="E25" s="39"/>
      <c r="F25" s="39"/>
      <c r="G25" s="39"/>
      <c r="H25" s="40" t="s">
        <v>22</v>
      </c>
      <c r="I25" s="41"/>
      <c r="J25" s="42"/>
      <c r="K25" s="43"/>
      <c r="L25" s="42"/>
      <c r="M25" s="43"/>
      <c r="N25" s="42"/>
      <c r="O25" s="43"/>
      <c r="P25" s="42"/>
      <c r="Q25" s="43"/>
      <c r="R25" s="44"/>
    </row>
    <row r="27" spans="1:20" x14ac:dyDescent="0.2">
      <c r="C27" s="38"/>
    </row>
    <row r="30" spans="1:20" x14ac:dyDescent="0.2">
      <c r="F30" s="14"/>
    </row>
    <row r="31" spans="1:20" x14ac:dyDescent="0.2">
      <c r="F31" s="14"/>
    </row>
  </sheetData>
  <mergeCells count="18">
    <mergeCell ref="Q1:R1"/>
    <mergeCell ref="G1:G2"/>
    <mergeCell ref="H1:H2"/>
    <mergeCell ref="A1:A2"/>
    <mergeCell ref="B1:B2"/>
    <mergeCell ref="C1:C2"/>
    <mergeCell ref="D1:D2"/>
    <mergeCell ref="E1:E2"/>
    <mergeCell ref="F1:F2"/>
    <mergeCell ref="F14:F15"/>
    <mergeCell ref="G14:G15"/>
    <mergeCell ref="H14:H15"/>
    <mergeCell ref="Q14:R14"/>
    <mergeCell ref="A14:A15"/>
    <mergeCell ref="B14:B15"/>
    <mergeCell ref="C14:C15"/>
    <mergeCell ref="D14:D15"/>
    <mergeCell ref="E14:E15"/>
  </mergeCells>
  <printOptions horizontalCentered="1"/>
  <pageMargins left="0.39370078740157483" right="0.39370078740157483" top="1.1811023622047245" bottom="0.78740157480314965" header="0.31496062992125984" footer="0.39370078740157483"/>
  <pageSetup paperSize="9" scale="81" orientation="landscape" r:id="rId1"/>
  <headerFooter>
    <oddHeader>&amp;L&amp;G</oddHeader>
    <oddFooter>&amp;RRadek Sedláček
+420 724 916 004
radek@sedlacekkurdejov.cz
www.sedlacekkurdejov.cz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workbookViewId="0">
      <selection activeCell="D26" sqref="D26"/>
    </sheetView>
  </sheetViews>
  <sheetFormatPr defaultColWidth="9.140625" defaultRowHeight="12.75" x14ac:dyDescent="0.2"/>
  <cols>
    <col min="1" max="1" width="22.140625" style="15" customWidth="1"/>
    <col min="2" max="2" width="7.28515625" style="15" customWidth="1"/>
    <col min="3" max="3" width="18.42578125" style="15" customWidth="1"/>
    <col min="4" max="4" width="11.28515625" style="15" customWidth="1"/>
    <col min="5" max="5" width="9.140625" style="15"/>
    <col min="6" max="6" width="7.5703125" style="15" customWidth="1"/>
    <col min="7" max="7" width="9" style="15" customWidth="1"/>
    <col min="8" max="9" width="10.85546875" style="15" customWidth="1"/>
    <col min="10" max="10" width="11.7109375" style="15" customWidth="1"/>
    <col min="11" max="11" width="7.28515625" style="15" customWidth="1"/>
    <col min="12" max="12" width="8.5703125" style="15" customWidth="1"/>
    <col min="13" max="16384" width="9.140625" style="15"/>
  </cols>
  <sheetData>
    <row r="1" spans="1:12" ht="17.25" customHeight="1" x14ac:dyDescent="0.2">
      <c r="A1" s="307" t="s">
        <v>49</v>
      </c>
      <c r="B1" s="309" t="s">
        <v>1</v>
      </c>
      <c r="C1" s="302" t="s">
        <v>2</v>
      </c>
      <c r="D1" s="309" t="s">
        <v>3</v>
      </c>
      <c r="E1" s="302" t="s">
        <v>4</v>
      </c>
      <c r="F1" s="302" t="s">
        <v>5</v>
      </c>
      <c r="G1" s="302" t="s">
        <v>6</v>
      </c>
      <c r="H1" s="304" t="s">
        <v>21</v>
      </c>
      <c r="I1" s="25" t="s">
        <v>17</v>
      </c>
      <c r="J1" s="26"/>
      <c r="K1" s="29"/>
      <c r="L1" s="24"/>
    </row>
    <row r="2" spans="1:12" ht="15.75" customHeight="1" thickBot="1" x14ac:dyDescent="0.25">
      <c r="A2" s="308"/>
      <c r="B2" s="310"/>
      <c r="C2" s="303"/>
      <c r="D2" s="310"/>
      <c r="E2" s="303"/>
      <c r="F2" s="303"/>
      <c r="G2" s="303"/>
      <c r="H2" s="305"/>
      <c r="I2" s="12" t="s">
        <v>12</v>
      </c>
      <c r="J2" s="113" t="s">
        <v>13</v>
      </c>
      <c r="K2" s="112"/>
      <c r="L2" s="112"/>
    </row>
    <row r="3" spans="1:12" ht="15.75" customHeight="1" thickTop="1" thickBot="1" x14ac:dyDescent="0.25">
      <c r="A3" s="216" t="str">
        <f>Mail!A3</f>
        <v>Frizzante</v>
      </c>
      <c r="B3" s="70">
        <f>Mail!B3</f>
        <v>2024</v>
      </c>
      <c r="C3" s="71" t="s">
        <v>63</v>
      </c>
      <c r="D3" s="71" t="str">
        <f>Mail!D3</f>
        <v>polosuché</v>
      </c>
      <c r="E3" s="71">
        <f>Mail!E3</f>
        <v>11.5</v>
      </c>
      <c r="F3" s="71">
        <f>Mail!F3</f>
        <v>8.6</v>
      </c>
      <c r="G3" s="71">
        <f>Mail!G3</f>
        <v>5.8</v>
      </c>
      <c r="H3" s="217">
        <f>Mail!H3</f>
        <v>170</v>
      </c>
      <c r="I3" s="218"/>
      <c r="J3" s="72"/>
      <c r="K3" s="272"/>
      <c r="L3" s="272"/>
    </row>
    <row r="4" spans="1:12" ht="21.75" customHeight="1" thickTop="1" x14ac:dyDescent="0.2">
      <c r="A4" s="216" t="str">
        <f>Mail!A4</f>
        <v>Cuvée Růženy</v>
      </c>
      <c r="B4" s="70">
        <f>Mail!B4</f>
        <v>2023</v>
      </c>
      <c r="C4" s="71" t="s">
        <v>63</v>
      </c>
      <c r="D4" s="71" t="str">
        <f>Mail!D4</f>
        <v>suché</v>
      </c>
      <c r="E4" s="71">
        <f>Mail!E4</f>
        <v>12.5</v>
      </c>
      <c r="F4" s="71">
        <f>Mail!F4</f>
        <v>6.6</v>
      </c>
      <c r="G4" s="71">
        <f>Mail!G4</f>
        <v>6.6</v>
      </c>
      <c r="H4" s="217">
        <f>Mail!H4</f>
        <v>180</v>
      </c>
      <c r="I4" s="218"/>
      <c r="J4" s="72"/>
      <c r="K4" s="247"/>
      <c r="L4" s="247"/>
    </row>
    <row r="5" spans="1:12" ht="21.75" customHeight="1" x14ac:dyDescent="0.2">
      <c r="A5" s="80" t="str">
        <f>Mail!A5</f>
        <v>Veltlínské zelené</v>
      </c>
      <c r="B5" s="75">
        <f>Mail!B5</f>
        <v>2023</v>
      </c>
      <c r="C5" s="76" t="str">
        <f>Mail!C5</f>
        <v>kabinet</v>
      </c>
      <c r="D5" s="76" t="str">
        <f>Mail!D5</f>
        <v>suché</v>
      </c>
      <c r="E5" s="76">
        <f>Mail!E5</f>
        <v>12</v>
      </c>
      <c r="F5" s="76">
        <f>Mail!F5</f>
        <v>7.8</v>
      </c>
      <c r="G5" s="76">
        <f>Mail!G5</f>
        <v>6.3</v>
      </c>
      <c r="H5" s="77">
        <f>Mail!H5</f>
        <v>190</v>
      </c>
      <c r="I5" s="78"/>
      <c r="J5" s="79"/>
      <c r="K5" s="247"/>
      <c r="L5" s="247"/>
    </row>
    <row r="6" spans="1:12" ht="21.75" customHeight="1" x14ac:dyDescent="0.2">
      <c r="A6" s="80" t="str">
        <f>Mail!A6</f>
        <v>Tramín červený</v>
      </c>
      <c r="B6" s="75">
        <f>Mail!B6</f>
        <v>2023</v>
      </c>
      <c r="C6" s="76" t="str">
        <f>Mail!C6</f>
        <v>výběr z hroznů</v>
      </c>
      <c r="D6" s="76" t="str">
        <f>Mail!D6</f>
        <v>suché</v>
      </c>
      <c r="E6" s="76">
        <f>Mail!E6</f>
        <v>14</v>
      </c>
      <c r="F6" s="76">
        <f>Mail!F6</f>
        <v>7.2</v>
      </c>
      <c r="G6" s="76">
        <f>Mail!G6</f>
        <v>6</v>
      </c>
      <c r="H6" s="77">
        <f>Mail!H6</f>
        <v>230</v>
      </c>
      <c r="I6" s="78"/>
      <c r="J6" s="79"/>
      <c r="K6" s="247"/>
      <c r="L6" s="247"/>
    </row>
    <row r="7" spans="1:12" ht="21.75" customHeight="1" x14ac:dyDescent="0.2">
      <c r="A7" s="80" t="str">
        <f>Mail!A7</f>
        <v>Ryzlink vlašský</v>
      </c>
      <c r="B7" s="75">
        <f>Mail!B7</f>
        <v>2023</v>
      </c>
      <c r="C7" s="76" t="str">
        <f>Mail!C7</f>
        <v>kabinet</v>
      </c>
      <c r="D7" s="76" t="str">
        <f>Mail!D7</f>
        <v>suché</v>
      </c>
      <c r="E7" s="76">
        <f>Mail!E7</f>
        <v>11.5</v>
      </c>
      <c r="F7" s="76">
        <f>Mail!F7</f>
        <v>7.5</v>
      </c>
      <c r="G7" s="76">
        <f>Mail!G7</f>
        <v>7.1</v>
      </c>
      <c r="H7" s="77">
        <f>Mail!H7</f>
        <v>200</v>
      </c>
      <c r="I7" s="78"/>
      <c r="J7" s="79"/>
      <c r="K7" s="247"/>
      <c r="L7" s="247"/>
    </row>
    <row r="8" spans="1:12" ht="21.75" customHeight="1" x14ac:dyDescent="0.2">
      <c r="A8" s="80" t="str">
        <f>Mail!A8</f>
        <v>Ryzlink rýnský</v>
      </c>
      <c r="B8" s="75">
        <f>Mail!B8</f>
        <v>2023</v>
      </c>
      <c r="C8" s="76" t="str">
        <f>Mail!C8</f>
        <v>pozdní sběr</v>
      </c>
      <c r="D8" s="76" t="str">
        <f>Mail!D8</f>
        <v>suché</v>
      </c>
      <c r="E8" s="76">
        <f>Mail!E8</f>
        <v>12.5</v>
      </c>
      <c r="F8" s="76">
        <f>Mail!F8</f>
        <v>9</v>
      </c>
      <c r="G8" s="76">
        <f>Mail!G8</f>
        <v>7.8</v>
      </c>
      <c r="H8" s="77">
        <f>Mail!H8</f>
        <v>230</v>
      </c>
      <c r="I8" s="78"/>
      <c r="J8" s="79"/>
      <c r="K8" s="247"/>
      <c r="L8" s="247"/>
    </row>
    <row r="9" spans="1:12" ht="21.75" customHeight="1" thickBot="1" x14ac:dyDescent="0.25">
      <c r="A9" s="208" t="str">
        <f>Mail!A9</f>
        <v>Ryzlink rýnský</v>
      </c>
      <c r="B9" s="209">
        <f>Mail!B9</f>
        <v>2023</v>
      </c>
      <c r="C9" s="210" t="s">
        <v>63</v>
      </c>
      <c r="D9" s="210" t="str">
        <f>Mail!D9</f>
        <v>sladké</v>
      </c>
      <c r="E9" s="210">
        <f>Mail!E9</f>
        <v>12</v>
      </c>
      <c r="F9" s="210">
        <f>Mail!F9</f>
        <v>46.6</v>
      </c>
      <c r="G9" s="210">
        <f>Mail!G9</f>
        <v>7.4</v>
      </c>
      <c r="H9" s="211">
        <f>Mail!H9</f>
        <v>340</v>
      </c>
      <c r="I9" s="212"/>
      <c r="J9" s="213"/>
      <c r="K9" s="247"/>
      <c r="L9" s="247"/>
    </row>
    <row r="10" spans="1:12" ht="21.75" customHeight="1" thickTop="1" x14ac:dyDescent="0.2">
      <c r="A10" s="80" t="str">
        <f>Mail!A13</f>
        <v>Tramín červený</v>
      </c>
      <c r="B10" s="75">
        <f>Mail!B13</f>
        <v>2022</v>
      </c>
      <c r="C10" s="76" t="str">
        <f>Mail!C13</f>
        <v>VOC</v>
      </c>
      <c r="D10" s="76" t="str">
        <f>Mail!D13</f>
        <v>suché</v>
      </c>
      <c r="E10" s="76">
        <f>Mail!E13</f>
        <v>13.5</v>
      </c>
      <c r="F10" s="76">
        <f>Mail!F13</f>
        <v>3.2</v>
      </c>
      <c r="G10" s="76">
        <f>Mail!G13</f>
        <v>6.6</v>
      </c>
      <c r="H10" s="77">
        <f>Mail!H13</f>
        <v>210</v>
      </c>
      <c r="I10" s="78"/>
      <c r="J10" s="79"/>
      <c r="K10" s="207"/>
      <c r="L10" s="207"/>
    </row>
    <row r="11" spans="1:12" ht="21.75" customHeight="1" x14ac:dyDescent="0.2">
      <c r="A11" s="80" t="str">
        <f>Mail!A14</f>
        <v>Ryzlink vlašský</v>
      </c>
      <c r="B11" s="75">
        <f>Mail!B14</f>
        <v>2022</v>
      </c>
      <c r="C11" s="76" t="str">
        <f>Mail!C14</f>
        <v>kabinet</v>
      </c>
      <c r="D11" s="76" t="str">
        <f>Mail!D14</f>
        <v>suché</v>
      </c>
      <c r="E11" s="76">
        <f>Mail!E14</f>
        <v>11.5</v>
      </c>
      <c r="F11" s="76">
        <f>Mail!F14</f>
        <v>6.3</v>
      </c>
      <c r="G11" s="76">
        <f>Mail!G14</f>
        <v>7.6</v>
      </c>
      <c r="H11" s="77">
        <f>Mail!H14</f>
        <v>200</v>
      </c>
      <c r="I11" s="78"/>
      <c r="J11" s="79"/>
      <c r="K11" s="207"/>
      <c r="L11" s="207"/>
    </row>
    <row r="12" spans="1:12" ht="21.75" customHeight="1" thickBot="1" x14ac:dyDescent="0.25">
      <c r="A12" s="80" t="str">
        <f>Mail!A15</f>
        <v>Ryzlink rýnský</v>
      </c>
      <c r="B12" s="75">
        <f>Mail!B15</f>
        <v>2022</v>
      </c>
      <c r="C12" s="76" t="str">
        <f>Mail!C15</f>
        <v>VOC</v>
      </c>
      <c r="D12" s="76" t="str">
        <f>Mail!D15</f>
        <v>suché</v>
      </c>
      <c r="E12" s="76">
        <f>Mail!E15</f>
        <v>12</v>
      </c>
      <c r="F12" s="76">
        <f>Mail!F15</f>
        <v>6.4</v>
      </c>
      <c r="G12" s="76">
        <f>Mail!G15</f>
        <v>8.8000000000000007</v>
      </c>
      <c r="H12" s="77">
        <f>Mail!H15</f>
        <v>210</v>
      </c>
      <c r="I12" s="78"/>
      <c r="J12" s="79"/>
      <c r="K12" s="207"/>
      <c r="L12" s="207"/>
    </row>
    <row r="13" spans="1:12" ht="21" customHeight="1" thickTop="1" thickBot="1" x14ac:dyDescent="0.25">
      <c r="A13" s="114"/>
      <c r="B13" s="114"/>
      <c r="C13" s="114"/>
      <c r="D13" s="114"/>
      <c r="E13" s="114"/>
      <c r="F13" s="114"/>
      <c r="G13" s="114"/>
      <c r="H13" s="115"/>
      <c r="I13" s="116"/>
      <c r="J13" s="116"/>
      <c r="K13" s="24"/>
      <c r="L13" s="24"/>
    </row>
    <row r="14" spans="1:12" ht="21" customHeight="1" thickTop="1" x14ac:dyDescent="0.2">
      <c r="A14" s="172" t="str">
        <f>Mail!A10</f>
        <v>Dornfelder</v>
      </c>
      <c r="B14" s="70">
        <f>Mail!B10</f>
        <v>2023</v>
      </c>
      <c r="C14" s="71" t="s">
        <v>63</v>
      </c>
      <c r="D14" s="71" t="str">
        <f>Mail!D10</f>
        <v>suché</v>
      </c>
      <c r="E14" s="71">
        <f>Mail!E10</f>
        <v>14</v>
      </c>
      <c r="F14" s="71">
        <f>Mail!F10</f>
        <v>0.2</v>
      </c>
      <c r="G14" s="71">
        <f>Mail!G10</f>
        <v>5</v>
      </c>
      <c r="H14" s="173">
        <f>Mail!H10</f>
        <v>200</v>
      </c>
      <c r="I14" s="225"/>
      <c r="J14" s="226"/>
      <c r="K14" s="24"/>
      <c r="L14" s="24"/>
    </row>
    <row r="15" spans="1:12" ht="21" customHeight="1" x14ac:dyDescent="0.2">
      <c r="A15" s="220" t="str">
        <f>Mail!A11</f>
        <v>Strassberg</v>
      </c>
      <c r="B15" s="75">
        <f>Mail!B11</f>
        <v>2023</v>
      </c>
      <c r="C15" s="76" t="s">
        <v>63</v>
      </c>
      <c r="D15" s="76" t="str">
        <f>Mail!D11</f>
        <v>suché</v>
      </c>
      <c r="E15" s="76">
        <f>Mail!E11</f>
        <v>13</v>
      </c>
      <c r="F15" s="76">
        <f>Mail!F11</f>
        <v>0.2</v>
      </c>
      <c r="G15" s="76">
        <f>Mail!G11</f>
        <v>5</v>
      </c>
      <c r="H15" s="221">
        <f>Mail!H11</f>
        <v>200</v>
      </c>
      <c r="I15" s="227"/>
      <c r="J15" s="228"/>
      <c r="K15" s="24"/>
      <c r="L15" s="24"/>
    </row>
    <row r="16" spans="1:12" ht="21" customHeight="1" thickBot="1" x14ac:dyDescent="0.25">
      <c r="A16" s="268" t="str">
        <f>Mail!A12</f>
        <v>Merlot</v>
      </c>
      <c r="B16" s="209">
        <f>Mail!B12</f>
        <v>2023</v>
      </c>
      <c r="C16" s="210" t="str">
        <f>Mail!C12</f>
        <v>výběr z hroznů</v>
      </c>
      <c r="D16" s="210" t="str">
        <f>Mail!D12</f>
        <v>suché</v>
      </c>
      <c r="E16" s="210">
        <f>Mail!E12</f>
        <v>0</v>
      </c>
      <c r="F16" s="210">
        <f>Mail!F12</f>
        <v>0</v>
      </c>
      <c r="G16" s="210">
        <f>Mail!G12</f>
        <v>0</v>
      </c>
      <c r="H16" s="269">
        <f>Mail!H12</f>
        <v>0</v>
      </c>
      <c r="I16" s="270"/>
      <c r="J16" s="213"/>
      <c r="K16" s="24"/>
      <c r="L16" s="24"/>
    </row>
    <row r="17" spans="1:12" ht="21" customHeight="1" thickTop="1" thickBot="1" x14ac:dyDescent="0.25">
      <c r="A17" s="184" t="str">
        <f>Mail!A16</f>
        <v>Strassberg</v>
      </c>
      <c r="B17" s="204">
        <f>Mail!B16</f>
        <v>2022</v>
      </c>
      <c r="C17" s="186" t="str">
        <f>IF(Mail!C16="moravské zemské víno","MZV",Mail!C16)</f>
        <v>MZV</v>
      </c>
      <c r="D17" s="186" t="str">
        <f>Mail!D16</f>
        <v>suché</v>
      </c>
      <c r="E17" s="186">
        <f>Mail!E16</f>
        <v>13.5</v>
      </c>
      <c r="F17" s="186">
        <f>Mail!F16</f>
        <v>0.1</v>
      </c>
      <c r="G17" s="186">
        <f>Mail!G16</f>
        <v>5.6</v>
      </c>
      <c r="H17" s="187">
        <f>Mail!H16</f>
        <v>200</v>
      </c>
      <c r="I17" s="188"/>
      <c r="J17" s="189"/>
      <c r="K17" s="24"/>
      <c r="L17" s="24"/>
    </row>
    <row r="18" spans="1:12" ht="21" customHeight="1" thickTop="1" thickBot="1" x14ac:dyDescent="0.25">
      <c r="A18" s="268" t="str">
        <f>Mail!A17</f>
        <v>Strassberg</v>
      </c>
      <c r="B18" s="209">
        <f>Mail!B17</f>
        <v>2021</v>
      </c>
      <c r="C18" s="210" t="str">
        <f>IF(Mail!C17="moravské zemské víno","MZV",Mail!C17)</f>
        <v>MZV</v>
      </c>
      <c r="D18" s="210" t="str">
        <f>Mail!D17</f>
        <v>suché</v>
      </c>
      <c r="E18" s="210">
        <f>Mail!E17</f>
        <v>11.5</v>
      </c>
      <c r="F18" s="210">
        <f>Mail!F17</f>
        <v>0.1</v>
      </c>
      <c r="G18" s="210">
        <f>Mail!G17</f>
        <v>5.5</v>
      </c>
      <c r="H18" s="269">
        <f>Mail!H17</f>
        <v>180</v>
      </c>
      <c r="I18" s="270"/>
      <c r="J18" s="213"/>
      <c r="K18" s="24"/>
      <c r="L18" s="24"/>
    </row>
    <row r="19" spans="1:12" ht="21" customHeight="1" thickTop="1" x14ac:dyDescent="0.2">
      <c r="A19" s="46" t="str">
        <f>Mail!A18</f>
        <v>André</v>
      </c>
      <c r="B19" s="18">
        <f>Mail!B18</f>
        <v>2018</v>
      </c>
      <c r="C19" s="19" t="str">
        <f>IF(Mail!C18="moravské zemské víno","MZV",Mail!C18)</f>
        <v>MZV</v>
      </c>
      <c r="D19" s="19" t="str">
        <f>Mail!D18</f>
        <v>suché</v>
      </c>
      <c r="E19" s="19">
        <f>Mail!E18</f>
        <v>12</v>
      </c>
      <c r="F19" s="19">
        <f>Mail!F18</f>
        <v>0.1</v>
      </c>
      <c r="G19" s="19">
        <f>Mail!G18</f>
        <v>5.9</v>
      </c>
      <c r="H19" s="47">
        <f>Mail!H18</f>
        <v>210</v>
      </c>
      <c r="I19" s="53"/>
      <c r="J19" s="28"/>
      <c r="K19" s="24"/>
      <c r="L19" s="24"/>
    </row>
    <row r="20" spans="1:12" ht="21" customHeight="1" thickBot="1" x14ac:dyDescent="0.25">
      <c r="A20" s="48" t="str">
        <f>Mail!A19</f>
        <v>Pinot</v>
      </c>
      <c r="B20" s="49">
        <f>Mail!B19</f>
        <v>2018</v>
      </c>
      <c r="C20" s="50" t="str">
        <f>IF(Mail!C19="moravské zemské víno","MZV",Mail!C19)</f>
        <v>MZV</v>
      </c>
      <c r="D20" s="50" t="str">
        <f>Mail!D19</f>
        <v>suché</v>
      </c>
      <c r="E20" s="50">
        <f>Mail!E19</f>
        <v>12.5</v>
      </c>
      <c r="F20" s="50">
        <f>Mail!F19</f>
        <v>0.1</v>
      </c>
      <c r="G20" s="50">
        <f>Mail!G19</f>
        <v>5.9</v>
      </c>
      <c r="H20" s="82">
        <f>Mail!H19</f>
        <v>230</v>
      </c>
      <c r="I20" s="83"/>
      <c r="J20" s="56"/>
      <c r="K20" s="24"/>
      <c r="L20" s="24"/>
    </row>
    <row r="21" spans="1:12" ht="21" customHeight="1" thickTop="1" thickBot="1" x14ac:dyDescent="0.25">
      <c r="A21" s="184" t="str">
        <f>Mail!A20</f>
        <v>André</v>
      </c>
      <c r="B21" s="185">
        <f>Mail!B20</f>
        <v>2017</v>
      </c>
      <c r="C21" s="186" t="str">
        <f>IF(Mail!C20="moravské zemské víno","MZV",Mail!C20)</f>
        <v>MZV</v>
      </c>
      <c r="D21" s="186" t="str">
        <f>Mail!D20</f>
        <v>suché</v>
      </c>
      <c r="E21" s="186">
        <f>Mail!E20</f>
        <v>13</v>
      </c>
      <c r="F21" s="186">
        <f>Mail!F20</f>
        <v>0</v>
      </c>
      <c r="G21" s="186">
        <f>Mail!G20</f>
        <v>6.2</v>
      </c>
      <c r="H21" s="187">
        <f>Mail!H20</f>
        <v>180</v>
      </c>
      <c r="I21" s="188"/>
      <c r="J21" s="189"/>
      <c r="K21" s="24"/>
      <c r="L21" s="24"/>
    </row>
    <row r="22" spans="1:12" ht="21" customHeight="1" thickTop="1" x14ac:dyDescent="0.2">
      <c r="A22" s="46" t="str">
        <f>Mail!A21</f>
        <v>Cabernet Sauvignon</v>
      </c>
      <c r="B22" s="18">
        <f>Mail!B21</f>
        <v>2016</v>
      </c>
      <c r="C22" s="19" t="str">
        <f>IF(Mail!C21="moravské zemské víno","MZV",Mail!C21)</f>
        <v>MZV</v>
      </c>
      <c r="D22" s="19" t="str">
        <f>Mail!D21</f>
        <v>suché</v>
      </c>
      <c r="E22" s="19">
        <f>Mail!E21</f>
        <v>11</v>
      </c>
      <c r="F22" s="19">
        <f>Mail!F21</f>
        <v>0</v>
      </c>
      <c r="G22" s="19">
        <f>Mail!G21</f>
        <v>5.5</v>
      </c>
      <c r="H22" s="47">
        <f>Mail!H21</f>
        <v>190</v>
      </c>
      <c r="I22" s="36"/>
      <c r="J22" s="31"/>
      <c r="K22" s="24"/>
      <c r="L22" s="24"/>
    </row>
    <row r="23" spans="1:12" ht="21" customHeight="1" x14ac:dyDescent="0.2">
      <c r="A23" s="39"/>
      <c r="B23" s="39"/>
      <c r="C23" s="39"/>
      <c r="D23" s="39"/>
      <c r="E23" s="39"/>
      <c r="F23" s="39"/>
      <c r="G23" s="39"/>
      <c r="H23" s="40" t="s">
        <v>22</v>
      </c>
      <c r="I23" s="41"/>
      <c r="J23" s="44"/>
      <c r="K23" s="14"/>
    </row>
    <row r="25" spans="1:12" x14ac:dyDescent="0.2">
      <c r="C25" s="38"/>
    </row>
    <row r="28" spans="1:12" x14ac:dyDescent="0.2">
      <c r="F28" s="14"/>
    </row>
    <row r="29" spans="1:12" x14ac:dyDescent="0.2">
      <c r="F29" s="14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31496062992125984" right="0.70866141732283472" top="1.5748031496062993" bottom="0.78740157480314965" header="0.11811023622047245" footer="7.874015748031496E-2"/>
  <pageSetup paperSize="9" scale="79" orientation="portrait" r:id="rId1"/>
  <headerFooter>
    <oddHeader>&amp;L&amp;G</oddHeader>
    <oddFooter>&amp;LRadek Sedláček&amp;C+420 724 916 004                      radek@sedlacekkurdejov.cz&amp;Rwww.sedlacekkurdejov.cz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workbookViewId="0">
      <selection activeCell="C21" sqref="C21"/>
    </sheetView>
  </sheetViews>
  <sheetFormatPr defaultColWidth="9.140625" defaultRowHeight="15" x14ac:dyDescent="0.3"/>
  <cols>
    <col min="1" max="1" width="23" style="167" customWidth="1"/>
    <col min="2" max="2" width="8.7109375" style="155" customWidth="1"/>
    <col min="3" max="3" width="25.7109375" style="155" customWidth="1"/>
    <col min="4" max="4" width="10" style="168" customWidth="1"/>
    <col min="5" max="7" width="9.140625" style="168"/>
    <col min="8" max="16384" width="9.140625" style="155"/>
  </cols>
  <sheetData>
    <row r="1" spans="1:9" x14ac:dyDescent="0.3">
      <c r="A1" s="314" t="s">
        <v>49</v>
      </c>
      <c r="B1" s="316" t="s">
        <v>1</v>
      </c>
      <c r="C1" s="313" t="s">
        <v>2</v>
      </c>
      <c r="D1" s="316" t="s">
        <v>3</v>
      </c>
      <c r="E1" s="313" t="s">
        <v>19</v>
      </c>
      <c r="F1" s="313" t="s">
        <v>20</v>
      </c>
      <c r="G1" s="313" t="s">
        <v>6</v>
      </c>
      <c r="H1" s="311" t="s">
        <v>13</v>
      </c>
    </row>
    <row r="2" spans="1:9" ht="28.5" customHeight="1" thickBot="1" x14ac:dyDescent="0.35">
      <c r="A2" s="315"/>
      <c r="B2" s="317"/>
      <c r="C2" s="312"/>
      <c r="D2" s="317"/>
      <c r="E2" s="312"/>
      <c r="F2" s="312"/>
      <c r="G2" s="312"/>
      <c r="H2" s="312"/>
    </row>
    <row r="3" spans="1:9" ht="20.25" customHeight="1" thickTop="1" x14ac:dyDescent="0.3">
      <c r="A3" s="229" t="e">
        <f>Mail!#REF!</f>
        <v>#REF!</v>
      </c>
      <c r="B3" s="230" t="e">
        <f>Mail!#REF!</f>
        <v>#REF!</v>
      </c>
      <c r="C3" s="231" t="e">
        <f>Mail!#REF!</f>
        <v>#REF!</v>
      </c>
      <c r="D3" s="230" t="e">
        <f>Mail!#REF!</f>
        <v>#REF!</v>
      </c>
      <c r="E3" s="231" t="e">
        <f>Mail!#REF!</f>
        <v>#REF!</v>
      </c>
      <c r="F3" s="231" t="e">
        <f>Mail!#REF!</f>
        <v>#REF!</v>
      </c>
      <c r="G3" s="231" t="e">
        <f>Mail!#REF!</f>
        <v>#REF!</v>
      </c>
      <c r="H3" s="232" t="e">
        <f>Mail!#REF!</f>
        <v>#REF!</v>
      </c>
    </row>
    <row r="4" spans="1:9" ht="20.25" customHeight="1" x14ac:dyDescent="0.3">
      <c r="A4" s="233" t="str">
        <f>Mail!A13</f>
        <v>Tramín červený</v>
      </c>
      <c r="B4" s="234">
        <f>Mail!B13</f>
        <v>2022</v>
      </c>
      <c r="C4" s="235" t="str">
        <f>Mail!C13</f>
        <v>VOC</v>
      </c>
      <c r="D4" s="234" t="str">
        <f>Mail!D13</f>
        <v>suché</v>
      </c>
      <c r="E4" s="235">
        <f>Mail!E13</f>
        <v>13.5</v>
      </c>
      <c r="F4" s="235">
        <f>Mail!F13</f>
        <v>3.2</v>
      </c>
      <c r="G4" s="235">
        <f>Mail!G13</f>
        <v>6.6</v>
      </c>
      <c r="H4" s="237">
        <f>Mail!H13</f>
        <v>210</v>
      </c>
      <c r="I4" s="239"/>
    </row>
    <row r="5" spans="1:9" ht="20.25" customHeight="1" x14ac:dyDescent="0.3">
      <c r="A5" s="236" t="str">
        <f>Mail!A14</f>
        <v>Ryzlink vlašský</v>
      </c>
      <c r="B5" s="234">
        <f>Mail!B14</f>
        <v>2022</v>
      </c>
      <c r="C5" s="235" t="str">
        <f>Mail!C14</f>
        <v>kabinet</v>
      </c>
      <c r="D5" s="234" t="str">
        <f>Mail!D14</f>
        <v>suché</v>
      </c>
      <c r="E5" s="235">
        <f>Mail!E14</f>
        <v>11.5</v>
      </c>
      <c r="F5" s="235">
        <f>Mail!F14</f>
        <v>6.3</v>
      </c>
      <c r="G5" s="235">
        <f>Mail!G14</f>
        <v>7.6</v>
      </c>
      <c r="H5" s="237">
        <f>Mail!H14</f>
        <v>200</v>
      </c>
    </row>
    <row r="6" spans="1:9" ht="20.25" customHeight="1" x14ac:dyDescent="0.3">
      <c r="A6" s="236" t="str">
        <f>Mail!A15</f>
        <v>Ryzlink rýnský</v>
      </c>
      <c r="B6" s="234">
        <f>Mail!B15</f>
        <v>2022</v>
      </c>
      <c r="C6" s="235" t="str">
        <f>Mail!C15</f>
        <v>VOC</v>
      </c>
      <c r="D6" s="234" t="str">
        <f>Mail!D15</f>
        <v>suché</v>
      </c>
      <c r="E6" s="235">
        <f>Mail!E15</f>
        <v>12</v>
      </c>
      <c r="F6" s="235">
        <f>Mail!F15</f>
        <v>6.4</v>
      </c>
      <c r="G6" s="235">
        <f>Mail!G15</f>
        <v>8.8000000000000007</v>
      </c>
      <c r="H6" s="237">
        <f>Mail!H15</f>
        <v>210</v>
      </c>
    </row>
    <row r="7" spans="1:9" ht="20.25" customHeight="1" x14ac:dyDescent="0.3">
      <c r="A7" s="238" t="str">
        <f>Mail!A16</f>
        <v>Strassberg</v>
      </c>
      <c r="B7" s="234">
        <f>Mail!B16</f>
        <v>2022</v>
      </c>
      <c r="C7" s="235" t="str">
        <f>Mail!C16</f>
        <v>moravské zemské víno</v>
      </c>
      <c r="D7" s="234" t="str">
        <f>Mail!D16</f>
        <v>suché</v>
      </c>
      <c r="E7" s="235">
        <f>Mail!E16</f>
        <v>13.5</v>
      </c>
      <c r="F7" s="235">
        <f>Mail!F16</f>
        <v>0.1</v>
      </c>
      <c r="G7" s="235">
        <f>Mail!G16</f>
        <v>5.6</v>
      </c>
      <c r="H7" s="237">
        <f>Mail!H16</f>
        <v>200</v>
      </c>
    </row>
    <row r="8" spans="1:9" ht="20.25" customHeight="1" x14ac:dyDescent="0.3">
      <c r="A8" s="159" t="str">
        <f>Mail!A17</f>
        <v>Strassberg</v>
      </c>
      <c r="B8" s="156">
        <f>Mail!B17</f>
        <v>2021</v>
      </c>
      <c r="C8" s="157" t="str">
        <f>Mail!C17</f>
        <v>moravské zemské víno</v>
      </c>
      <c r="D8" s="156" t="str">
        <f>Mail!D17</f>
        <v>suché</v>
      </c>
      <c r="E8" s="157">
        <f>Mail!E17</f>
        <v>11.5</v>
      </c>
      <c r="F8" s="157">
        <f>Mail!F17</f>
        <v>0.1</v>
      </c>
      <c r="G8" s="157">
        <f>Mail!G17</f>
        <v>5.5</v>
      </c>
      <c r="H8" s="158">
        <f>Mail!H17</f>
        <v>180</v>
      </c>
    </row>
    <row r="9" spans="1:9" ht="20.25" customHeight="1" x14ac:dyDescent="0.3">
      <c r="A9" s="159" t="str">
        <f>Mail!A18</f>
        <v>André</v>
      </c>
      <c r="B9" s="156">
        <f>Mail!B18</f>
        <v>2018</v>
      </c>
      <c r="C9" s="157" t="str">
        <f>Mail!C18</f>
        <v>moravské zemské víno</v>
      </c>
      <c r="D9" s="156" t="str">
        <f>Mail!D18</f>
        <v>suché</v>
      </c>
      <c r="E9" s="157">
        <f>Mail!E18</f>
        <v>12</v>
      </c>
      <c r="F9" s="157">
        <f>Mail!F18</f>
        <v>0.1</v>
      </c>
      <c r="G9" s="157">
        <f>Mail!G18</f>
        <v>5.9</v>
      </c>
      <c r="H9" s="158">
        <f>Mail!H18</f>
        <v>210</v>
      </c>
    </row>
    <row r="10" spans="1:9" ht="20.25" customHeight="1" thickBot="1" x14ac:dyDescent="0.35">
      <c r="A10" s="163" t="str">
        <f>Mail!A19</f>
        <v>Pinot</v>
      </c>
      <c r="B10" s="160">
        <f>Mail!B19</f>
        <v>2018</v>
      </c>
      <c r="C10" s="161" t="str">
        <f>Mail!C19</f>
        <v>moravské zemské víno</v>
      </c>
      <c r="D10" s="160" t="str">
        <f>Mail!D19</f>
        <v>suché</v>
      </c>
      <c r="E10" s="161">
        <f>Mail!E19</f>
        <v>12.5</v>
      </c>
      <c r="F10" s="161">
        <f>Mail!F19</f>
        <v>0.1</v>
      </c>
      <c r="G10" s="161">
        <f>Mail!G19</f>
        <v>5.9</v>
      </c>
      <c r="H10" s="162">
        <f>Mail!H19</f>
        <v>230</v>
      </c>
    </row>
    <row r="11" spans="1:9" ht="20.25" customHeight="1" thickTop="1" thickBot="1" x14ac:dyDescent="0.35">
      <c r="A11" s="193" t="str">
        <f>Mail!A20</f>
        <v>André</v>
      </c>
      <c r="B11" s="194">
        <f>Mail!B20</f>
        <v>2017</v>
      </c>
      <c r="C11" s="195" t="str">
        <f>Mail!C20</f>
        <v>moravské zemské víno</v>
      </c>
      <c r="D11" s="194" t="str">
        <f>Mail!D20</f>
        <v>suché</v>
      </c>
      <c r="E11" s="195">
        <f>Mail!E20</f>
        <v>13</v>
      </c>
      <c r="F11" s="195">
        <f>Mail!F20</f>
        <v>0</v>
      </c>
      <c r="G11" s="195">
        <f>Mail!G20</f>
        <v>6.2</v>
      </c>
      <c r="H11" s="196">
        <f>Mail!H20</f>
        <v>180</v>
      </c>
    </row>
    <row r="12" spans="1:9" ht="20.25" customHeight="1" thickTop="1" x14ac:dyDescent="0.3">
      <c r="A12" s="164" t="str">
        <f>Mail!A21</f>
        <v>Cabernet Sauvignon</v>
      </c>
      <c r="B12" s="165">
        <f>Mail!B21</f>
        <v>2016</v>
      </c>
      <c r="C12" s="165" t="str">
        <f>Mail!C21</f>
        <v>moravské zemské víno</v>
      </c>
      <c r="D12" s="165" t="str">
        <f>Mail!D21</f>
        <v>suché</v>
      </c>
      <c r="E12" s="165">
        <f>Mail!E21</f>
        <v>11</v>
      </c>
      <c r="F12" s="165">
        <f>Mail!F21</f>
        <v>0</v>
      </c>
      <c r="G12" s="165">
        <f>Mail!G21</f>
        <v>5.5</v>
      </c>
      <c r="H12" s="166">
        <f>Mail!H21</f>
        <v>190</v>
      </c>
    </row>
    <row r="13" spans="1:9" ht="19.5" customHeight="1" x14ac:dyDescent="0.3"/>
  </sheetData>
  <mergeCells count="8">
    <mergeCell ref="H1:H2"/>
    <mergeCell ref="G1:G2"/>
    <mergeCell ref="A1:A2"/>
    <mergeCell ref="B1:B2"/>
    <mergeCell ref="C1:C2"/>
    <mergeCell ref="D1:D2"/>
    <mergeCell ref="E1:E2"/>
    <mergeCell ref="F1:F2"/>
  </mergeCells>
  <pageMargins left="0.78740157480314965" right="0.78740157480314965" top="0.98425196850393704" bottom="0.98425196850393704" header="0.51181102362204722" footer="0.51181102362204722"/>
  <pageSetup paperSize="9" scale="91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C25" sqref="C25"/>
    </sheetView>
  </sheetViews>
  <sheetFormatPr defaultColWidth="9.140625" defaultRowHeight="12.75" x14ac:dyDescent="0.2"/>
  <cols>
    <col min="1" max="1" width="7.85546875" style="143" customWidth="1"/>
    <col min="2" max="2" width="22.85546875" style="117" customWidth="1"/>
    <col min="3" max="3" width="11" style="117" customWidth="1"/>
    <col min="4" max="4" width="23.42578125" style="117" customWidth="1"/>
    <col min="5" max="5" width="10.5703125" style="117" customWidth="1"/>
    <col min="6" max="6" width="8.28515625" style="117" customWidth="1"/>
    <col min="7" max="7" width="7.7109375" style="117" customWidth="1"/>
    <col min="8" max="8" width="8.7109375" style="117" customWidth="1"/>
    <col min="9" max="9" width="12.5703125" style="138" customWidth="1"/>
    <col min="10" max="10" width="12.140625" style="139" customWidth="1"/>
    <col min="11" max="11" width="11.7109375" style="142" customWidth="1"/>
    <col min="12" max="12" width="11.5703125" style="141" customWidth="1"/>
    <col min="13" max="13" width="9.42578125" style="117" bestFit="1" customWidth="1"/>
    <col min="14" max="14" width="9.140625" style="144"/>
    <col min="15" max="16384" width="9.140625" style="117"/>
  </cols>
  <sheetData>
    <row r="1" spans="1:20" ht="21" customHeight="1" x14ac:dyDescent="0.2">
      <c r="A1" s="319" t="s">
        <v>40</v>
      </c>
      <c r="B1" s="320" t="str">
        <f>Mail!A1</f>
        <v>název</v>
      </c>
      <c r="C1" s="322" t="str">
        <f>Mail!B1</f>
        <v>ročník</v>
      </c>
      <c r="D1" s="324" t="str">
        <f>Mail!C1</f>
        <v>jakostní zařazení</v>
      </c>
      <c r="E1" s="322" t="str">
        <f>Mail!D1</f>
        <v>cukr</v>
      </c>
      <c r="F1" s="324" t="str">
        <f>Mail!E1</f>
        <v>alk.        % obj.</v>
      </c>
      <c r="G1" s="324" t="str">
        <f>Mail!F1</f>
        <v xml:space="preserve">cukr   g/l </v>
      </c>
      <c r="H1" s="324" t="str">
        <f>Mail!G1</f>
        <v>kyseliny g/l</v>
      </c>
      <c r="I1" s="326" t="s">
        <v>37</v>
      </c>
      <c r="J1" s="328" t="s">
        <v>35</v>
      </c>
      <c r="K1" s="330" t="s">
        <v>36</v>
      </c>
      <c r="L1" s="318" t="s">
        <v>38</v>
      </c>
      <c r="M1" s="318" t="s">
        <v>39</v>
      </c>
      <c r="N1" s="318" t="s">
        <v>79</v>
      </c>
    </row>
    <row r="2" spans="1:20" ht="21" customHeight="1" thickBot="1" x14ac:dyDescent="0.25">
      <c r="A2" s="319"/>
      <c r="B2" s="321">
        <f>Mail!A2</f>
        <v>0</v>
      </c>
      <c r="C2" s="323">
        <f>Mail!B2</f>
        <v>0</v>
      </c>
      <c r="D2" s="325">
        <f>Mail!C2</f>
        <v>0</v>
      </c>
      <c r="E2" s="323">
        <f>Mail!D2</f>
        <v>0</v>
      </c>
      <c r="F2" s="325">
        <f>Mail!E2</f>
        <v>0</v>
      </c>
      <c r="G2" s="325">
        <f>Mail!F2</f>
        <v>0</v>
      </c>
      <c r="H2" s="325">
        <f>Mail!G2</f>
        <v>0</v>
      </c>
      <c r="I2" s="327">
        <f>Mail!H2</f>
        <v>0</v>
      </c>
      <c r="J2" s="329"/>
      <c r="K2" s="331"/>
      <c r="L2" s="318"/>
      <c r="M2" s="318"/>
      <c r="N2" s="318"/>
    </row>
    <row r="3" spans="1:20" ht="21" customHeight="1" thickTop="1" thickBot="1" x14ac:dyDescent="0.25">
      <c r="A3" s="273"/>
      <c r="B3" s="118" t="str">
        <f>Mail!A3</f>
        <v>Frizzante</v>
      </c>
      <c r="C3" s="119">
        <f>Mail!B3</f>
        <v>2024</v>
      </c>
      <c r="D3" s="119" t="str">
        <f>Mail!C3</f>
        <v>moravské zemské víno</v>
      </c>
      <c r="E3" s="119" t="str">
        <f>Mail!D3</f>
        <v>polosuché</v>
      </c>
      <c r="F3" s="119">
        <f>Mail!E3</f>
        <v>11.5</v>
      </c>
      <c r="G3" s="119">
        <f>Mail!F3</f>
        <v>8.6</v>
      </c>
      <c r="H3" s="119">
        <f>Mail!G3</f>
        <v>5.8</v>
      </c>
      <c r="I3" s="127">
        <f>Mail!H3</f>
        <v>170</v>
      </c>
      <c r="J3" s="128">
        <f t="shared" ref="J3:J12" si="0">149*1.21/6</f>
        <v>30.048333333333332</v>
      </c>
      <c r="K3" s="129">
        <f t="shared" ref="K3" si="1">ROUND(I3+J3,0)</f>
        <v>200</v>
      </c>
      <c r="L3" s="130">
        <f t="shared" ref="L3" si="2">K3*0.15</f>
        <v>30</v>
      </c>
      <c r="M3" s="130">
        <f t="shared" ref="M3" si="3">I3-L3</f>
        <v>140</v>
      </c>
      <c r="N3" s="130"/>
    </row>
    <row r="4" spans="1:20" ht="21" customHeight="1" thickTop="1" thickBot="1" x14ac:dyDescent="0.25">
      <c r="A4" s="143" t="s">
        <v>64</v>
      </c>
      <c r="B4" s="118" t="str">
        <f>Mail!A4</f>
        <v>Cuvée Růženy</v>
      </c>
      <c r="C4" s="119">
        <f>Mail!B4</f>
        <v>2023</v>
      </c>
      <c r="D4" s="119" t="str">
        <f>Mail!C4</f>
        <v>moravské zemské víno</v>
      </c>
      <c r="E4" s="119" t="str">
        <f>Mail!D4</f>
        <v>suché</v>
      </c>
      <c r="F4" s="119">
        <f>Mail!E4</f>
        <v>12.5</v>
      </c>
      <c r="G4" s="119">
        <f>Mail!F4</f>
        <v>6.6</v>
      </c>
      <c r="H4" s="119">
        <f>Mail!G4</f>
        <v>6.6</v>
      </c>
      <c r="I4" s="127">
        <f>Mail!H4</f>
        <v>180</v>
      </c>
      <c r="J4" s="128">
        <f t="shared" si="0"/>
        <v>30.048333333333332</v>
      </c>
      <c r="K4" s="129">
        <f t="shared" ref="K4:K12" si="4">ROUND(I4+J4,0)</f>
        <v>210</v>
      </c>
      <c r="L4" s="130">
        <f t="shared" ref="L4:L12" si="5">K4*0.15</f>
        <v>31.5</v>
      </c>
      <c r="M4" s="130">
        <f t="shared" ref="M4:M12" si="6">I4-L4</f>
        <v>148.5</v>
      </c>
      <c r="N4" s="130">
        <v>400</v>
      </c>
      <c r="O4" s="205" t="s">
        <v>73</v>
      </c>
      <c r="P4" s="117" t="s">
        <v>74</v>
      </c>
    </row>
    <row r="5" spans="1:20" ht="21" customHeight="1" thickTop="1" thickBot="1" x14ac:dyDescent="0.25">
      <c r="A5" s="143" t="s">
        <v>65</v>
      </c>
      <c r="B5" s="118" t="str">
        <f>Mail!A5</f>
        <v>Veltlínské zelené</v>
      </c>
      <c r="C5" s="119">
        <f>Mail!B5</f>
        <v>2023</v>
      </c>
      <c r="D5" s="119" t="str">
        <f>Mail!C5</f>
        <v>kabinet</v>
      </c>
      <c r="E5" s="119" t="str">
        <f>Mail!D5</f>
        <v>suché</v>
      </c>
      <c r="F5" s="119">
        <f>Mail!E5</f>
        <v>12</v>
      </c>
      <c r="G5" s="119">
        <f>Mail!F5</f>
        <v>7.8</v>
      </c>
      <c r="H5" s="119">
        <f>Mail!G5</f>
        <v>6.3</v>
      </c>
      <c r="I5" s="127">
        <f>Mail!H5</f>
        <v>190</v>
      </c>
      <c r="J5" s="128">
        <f t="shared" si="0"/>
        <v>30.048333333333332</v>
      </c>
      <c r="K5" s="129">
        <f t="shared" si="4"/>
        <v>220</v>
      </c>
      <c r="L5" s="130">
        <f t="shared" si="5"/>
        <v>33</v>
      </c>
      <c r="M5" s="130">
        <f t="shared" si="6"/>
        <v>157</v>
      </c>
      <c r="N5" s="130">
        <v>400</v>
      </c>
      <c r="O5" s="205" t="s">
        <v>73</v>
      </c>
      <c r="P5" s="117" t="s">
        <v>74</v>
      </c>
    </row>
    <row r="6" spans="1:20" ht="21" customHeight="1" thickTop="1" thickBot="1" x14ac:dyDescent="0.25">
      <c r="A6" s="143" t="s">
        <v>66</v>
      </c>
      <c r="B6" s="118" t="str">
        <f>Mail!A6</f>
        <v>Tramín červený</v>
      </c>
      <c r="C6" s="119">
        <f>Mail!B6</f>
        <v>2023</v>
      </c>
      <c r="D6" s="119" t="str">
        <f>Mail!C6</f>
        <v>výběr z hroznů</v>
      </c>
      <c r="E6" s="119" t="str">
        <f>Mail!D6</f>
        <v>suché</v>
      </c>
      <c r="F6" s="119">
        <f>Mail!E6</f>
        <v>14</v>
      </c>
      <c r="G6" s="119">
        <f>Mail!F6</f>
        <v>7.2</v>
      </c>
      <c r="H6" s="119">
        <f>Mail!G6</f>
        <v>6</v>
      </c>
      <c r="I6" s="127">
        <f>Mail!H6</f>
        <v>230</v>
      </c>
      <c r="J6" s="128">
        <f t="shared" si="0"/>
        <v>30.048333333333332</v>
      </c>
      <c r="K6" s="129">
        <f t="shared" si="4"/>
        <v>260</v>
      </c>
      <c r="L6" s="130">
        <f t="shared" si="5"/>
        <v>39</v>
      </c>
      <c r="M6" s="130">
        <f t="shared" si="6"/>
        <v>191</v>
      </c>
      <c r="N6" s="130">
        <v>400</v>
      </c>
      <c r="O6" s="205" t="s">
        <v>73</v>
      </c>
      <c r="P6" s="117" t="s">
        <v>74</v>
      </c>
    </row>
    <row r="7" spans="1:20" ht="21" customHeight="1" thickTop="1" thickBot="1" x14ac:dyDescent="0.25">
      <c r="A7" s="143" t="s">
        <v>67</v>
      </c>
      <c r="B7" s="118" t="str">
        <f>Mail!A7</f>
        <v>Ryzlink vlašský</v>
      </c>
      <c r="C7" s="119">
        <f>Mail!B7</f>
        <v>2023</v>
      </c>
      <c r="D7" s="119" t="str">
        <f>Mail!C7</f>
        <v>kabinet</v>
      </c>
      <c r="E7" s="119" t="str">
        <f>Mail!D7</f>
        <v>suché</v>
      </c>
      <c r="F7" s="119">
        <f>Mail!E7</f>
        <v>11.5</v>
      </c>
      <c r="G7" s="119">
        <f>Mail!F7</f>
        <v>7.5</v>
      </c>
      <c r="H7" s="119">
        <f>Mail!G7</f>
        <v>7.1</v>
      </c>
      <c r="I7" s="127">
        <f>Mail!H7</f>
        <v>200</v>
      </c>
      <c r="J7" s="128">
        <f t="shared" si="0"/>
        <v>30.048333333333332</v>
      </c>
      <c r="K7" s="129">
        <f t="shared" si="4"/>
        <v>230</v>
      </c>
      <c r="L7" s="130">
        <f t="shared" si="5"/>
        <v>34.5</v>
      </c>
      <c r="M7" s="130">
        <f t="shared" si="6"/>
        <v>165.5</v>
      </c>
      <c r="N7" s="130">
        <v>400</v>
      </c>
      <c r="O7" s="205" t="s">
        <v>73</v>
      </c>
      <c r="P7" s="117" t="s">
        <v>74</v>
      </c>
    </row>
    <row r="8" spans="1:20" ht="21" customHeight="1" thickTop="1" thickBot="1" x14ac:dyDescent="0.25">
      <c r="A8" s="143" t="s">
        <v>68</v>
      </c>
      <c r="B8" s="118" t="str">
        <f>Mail!A8</f>
        <v>Ryzlink rýnský</v>
      </c>
      <c r="C8" s="119">
        <f>Mail!B8</f>
        <v>2023</v>
      </c>
      <c r="D8" s="119" t="str">
        <f>Mail!C8</f>
        <v>pozdní sběr</v>
      </c>
      <c r="E8" s="119" t="str">
        <f>Mail!D8</f>
        <v>suché</v>
      </c>
      <c r="F8" s="119">
        <f>Mail!E8</f>
        <v>12.5</v>
      </c>
      <c r="G8" s="119">
        <f>Mail!F8</f>
        <v>9</v>
      </c>
      <c r="H8" s="119">
        <f>Mail!G8</f>
        <v>7.8</v>
      </c>
      <c r="I8" s="127">
        <f>Mail!H8</f>
        <v>230</v>
      </c>
      <c r="J8" s="128">
        <f t="shared" si="0"/>
        <v>30.048333333333332</v>
      </c>
      <c r="K8" s="129">
        <f t="shared" si="4"/>
        <v>260</v>
      </c>
      <c r="L8" s="130">
        <f t="shared" si="5"/>
        <v>39</v>
      </c>
      <c r="M8" s="130">
        <f t="shared" si="6"/>
        <v>191</v>
      </c>
      <c r="N8" s="130">
        <v>400</v>
      </c>
      <c r="O8" s="205" t="s">
        <v>73</v>
      </c>
      <c r="P8" s="117" t="s">
        <v>74</v>
      </c>
    </row>
    <row r="9" spans="1:20" ht="21" customHeight="1" thickTop="1" thickBot="1" x14ac:dyDescent="0.25">
      <c r="A9" s="143" t="s">
        <v>69</v>
      </c>
      <c r="B9" s="118" t="str">
        <f>Mail!A9</f>
        <v>Ryzlink rýnský</v>
      </c>
      <c r="C9" s="119">
        <f>Mail!B9</f>
        <v>2023</v>
      </c>
      <c r="D9" s="119" t="str">
        <f>Mail!C9</f>
        <v>moravské zemské víno</v>
      </c>
      <c r="E9" s="119" t="str">
        <f>Mail!D9</f>
        <v>sladké</v>
      </c>
      <c r="F9" s="119">
        <f>Mail!E9</f>
        <v>12</v>
      </c>
      <c r="G9" s="119">
        <f>Mail!F9</f>
        <v>46.6</v>
      </c>
      <c r="H9" s="119">
        <f>Mail!G9</f>
        <v>7.4</v>
      </c>
      <c r="I9" s="127">
        <f>Mail!H9</f>
        <v>340</v>
      </c>
      <c r="J9" s="128">
        <f t="shared" si="0"/>
        <v>30.048333333333332</v>
      </c>
      <c r="K9" s="129">
        <f t="shared" si="4"/>
        <v>370</v>
      </c>
      <c r="L9" s="130">
        <f t="shared" si="5"/>
        <v>55.5</v>
      </c>
      <c r="M9" s="130">
        <f t="shared" si="6"/>
        <v>284.5</v>
      </c>
      <c r="N9" s="130">
        <v>830</v>
      </c>
      <c r="O9" s="205" t="s">
        <v>45</v>
      </c>
      <c r="P9" s="117" t="s">
        <v>74</v>
      </c>
      <c r="T9" s="117" t="s">
        <v>78</v>
      </c>
    </row>
    <row r="10" spans="1:20" ht="21" customHeight="1" thickTop="1" thickBot="1" x14ac:dyDescent="0.25">
      <c r="A10" s="143" t="s">
        <v>70</v>
      </c>
      <c r="B10" s="240" t="str">
        <f>Mail!A10</f>
        <v>Dornfelder</v>
      </c>
      <c r="C10" s="119">
        <f>Mail!B10</f>
        <v>2023</v>
      </c>
      <c r="D10" s="119" t="str">
        <f>Mail!C10</f>
        <v>moravské zemské víno</v>
      </c>
      <c r="E10" s="119" t="str">
        <f>Mail!D10</f>
        <v>suché</v>
      </c>
      <c r="F10" s="119">
        <f>Mail!E10</f>
        <v>14</v>
      </c>
      <c r="G10" s="119">
        <f>Mail!F10</f>
        <v>0.2</v>
      </c>
      <c r="H10" s="119">
        <f>Mail!G10</f>
        <v>5</v>
      </c>
      <c r="I10" s="241">
        <f>Mail!H10</f>
        <v>200</v>
      </c>
      <c r="J10" s="128">
        <f t="shared" si="0"/>
        <v>30.048333333333332</v>
      </c>
      <c r="K10" s="129">
        <f t="shared" si="4"/>
        <v>230</v>
      </c>
      <c r="L10" s="130">
        <f t="shared" si="5"/>
        <v>34.5</v>
      </c>
      <c r="M10" s="130">
        <f t="shared" si="6"/>
        <v>165.5</v>
      </c>
      <c r="N10" s="130">
        <v>400</v>
      </c>
      <c r="O10" s="205" t="s">
        <v>73</v>
      </c>
      <c r="Q10" s="117" t="s">
        <v>75</v>
      </c>
      <c r="S10" s="117" t="s">
        <v>77</v>
      </c>
    </row>
    <row r="11" spans="1:20" ht="21" customHeight="1" thickTop="1" thickBot="1" x14ac:dyDescent="0.25">
      <c r="A11" s="143" t="s">
        <v>71</v>
      </c>
      <c r="B11" s="240" t="str">
        <f>Mail!A11</f>
        <v>Strassberg</v>
      </c>
      <c r="C11" s="119">
        <f>Mail!B11</f>
        <v>2023</v>
      </c>
      <c r="D11" s="119" t="str">
        <f>Mail!C11</f>
        <v>moravské zemské víno</v>
      </c>
      <c r="E11" s="119" t="str">
        <f>Mail!D11</f>
        <v>suché</v>
      </c>
      <c r="F11" s="119">
        <f>Mail!E11</f>
        <v>13</v>
      </c>
      <c r="G11" s="119">
        <f>Mail!F11</f>
        <v>0.2</v>
      </c>
      <c r="H11" s="119">
        <f>Mail!G11</f>
        <v>5</v>
      </c>
      <c r="I11" s="241">
        <f>Mail!H11</f>
        <v>200</v>
      </c>
      <c r="J11" s="128">
        <f t="shared" si="0"/>
        <v>30.048333333333332</v>
      </c>
      <c r="K11" s="129">
        <f t="shared" si="4"/>
        <v>230</v>
      </c>
      <c r="L11" s="130">
        <f t="shared" si="5"/>
        <v>34.5</v>
      </c>
      <c r="M11" s="130">
        <f t="shared" si="6"/>
        <v>165.5</v>
      </c>
      <c r="N11" s="130">
        <v>400</v>
      </c>
      <c r="O11" s="205" t="s">
        <v>73</v>
      </c>
      <c r="Q11" s="117" t="s">
        <v>75</v>
      </c>
      <c r="R11" s="117" t="s">
        <v>76</v>
      </c>
      <c r="S11" s="117" t="s">
        <v>77</v>
      </c>
    </row>
    <row r="12" spans="1:20" ht="21" customHeight="1" thickTop="1" thickBot="1" x14ac:dyDescent="0.25">
      <c r="A12" s="143" t="s">
        <v>72</v>
      </c>
      <c r="B12" s="240" t="str">
        <f>Mail!A12</f>
        <v>Merlot</v>
      </c>
      <c r="C12" s="119">
        <f>Mail!B12</f>
        <v>2023</v>
      </c>
      <c r="D12" s="119" t="str">
        <f>Mail!C12</f>
        <v>výběr z hroznů</v>
      </c>
      <c r="E12" s="119" t="str">
        <f>Mail!D12</f>
        <v>suché</v>
      </c>
      <c r="F12" s="119">
        <f>Mail!E12</f>
        <v>0</v>
      </c>
      <c r="G12" s="119">
        <f>Mail!F12</f>
        <v>0</v>
      </c>
      <c r="H12" s="119">
        <f>Mail!G12</f>
        <v>0</v>
      </c>
      <c r="I12" s="241">
        <f>Mail!H12</f>
        <v>0</v>
      </c>
      <c r="J12" s="128">
        <f t="shared" si="0"/>
        <v>30.048333333333332</v>
      </c>
      <c r="K12" s="129">
        <f t="shared" si="4"/>
        <v>30</v>
      </c>
      <c r="L12" s="130">
        <f t="shared" si="5"/>
        <v>4.5</v>
      </c>
      <c r="M12" s="130">
        <f t="shared" si="6"/>
        <v>-4.5</v>
      </c>
      <c r="N12" s="130">
        <v>400</v>
      </c>
      <c r="O12" s="205"/>
    </row>
    <row r="13" spans="1:20" ht="21" customHeight="1" thickTop="1" thickBot="1" x14ac:dyDescent="0.25">
      <c r="A13" s="143" t="s">
        <v>58</v>
      </c>
      <c r="B13" s="118" t="str">
        <f>Mail!A13</f>
        <v>Tramín červený</v>
      </c>
      <c r="C13" s="119">
        <f>Mail!B13</f>
        <v>2022</v>
      </c>
      <c r="D13" s="119" t="str">
        <f>Mail!C13</f>
        <v>VOC</v>
      </c>
      <c r="E13" s="119" t="str">
        <f>Mail!D13</f>
        <v>suché</v>
      </c>
      <c r="F13" s="119">
        <f>Mail!E13</f>
        <v>13.5</v>
      </c>
      <c r="G13" s="119">
        <f>Mail!F13</f>
        <v>3.2</v>
      </c>
      <c r="H13" s="119">
        <f>Mail!G13</f>
        <v>6.6</v>
      </c>
      <c r="I13" s="127">
        <f>Mail!H13</f>
        <v>210</v>
      </c>
      <c r="J13" s="128">
        <f t="shared" ref="J13:J16" si="7">138*1.21/6</f>
        <v>27.83</v>
      </c>
      <c r="K13" s="129">
        <f t="shared" ref="K13:K16" si="8">ROUND(I13+J13,0)</f>
        <v>238</v>
      </c>
      <c r="L13" s="130">
        <f t="shared" ref="L13:L16" si="9">K13*0.15</f>
        <v>35.699999999999996</v>
      </c>
      <c r="M13" s="130">
        <f t="shared" ref="M13:M16" si="10">I13-L13</f>
        <v>174.3</v>
      </c>
      <c r="N13" s="130"/>
      <c r="O13" s="205"/>
    </row>
    <row r="14" spans="1:20" ht="21" customHeight="1" thickTop="1" thickBot="1" x14ac:dyDescent="0.25">
      <c r="A14" s="143" t="s">
        <v>59</v>
      </c>
      <c r="B14" s="118" t="str">
        <f>Mail!A14</f>
        <v>Ryzlink vlašský</v>
      </c>
      <c r="C14" s="119">
        <f>Mail!B14</f>
        <v>2022</v>
      </c>
      <c r="D14" s="119" t="str">
        <f>Mail!C14</f>
        <v>kabinet</v>
      </c>
      <c r="E14" s="119" t="str">
        <f>Mail!D14</f>
        <v>suché</v>
      </c>
      <c r="F14" s="119">
        <f>Mail!E14</f>
        <v>11.5</v>
      </c>
      <c r="G14" s="119">
        <f>Mail!F14</f>
        <v>6.3</v>
      </c>
      <c r="H14" s="119">
        <f>Mail!G14</f>
        <v>7.6</v>
      </c>
      <c r="I14" s="127">
        <f>Mail!H14</f>
        <v>200</v>
      </c>
      <c r="J14" s="128">
        <f t="shared" si="7"/>
        <v>27.83</v>
      </c>
      <c r="K14" s="129">
        <f t="shared" si="8"/>
        <v>228</v>
      </c>
      <c r="L14" s="130">
        <f t="shared" si="9"/>
        <v>34.199999999999996</v>
      </c>
      <c r="M14" s="130">
        <f t="shared" si="10"/>
        <v>165.8</v>
      </c>
      <c r="N14" s="130"/>
      <c r="O14" s="205"/>
    </row>
    <row r="15" spans="1:20" ht="21" customHeight="1" thickTop="1" thickBot="1" x14ac:dyDescent="0.25">
      <c r="A15" s="143" t="s">
        <v>60</v>
      </c>
      <c r="B15" s="118" t="str">
        <f>Mail!A15</f>
        <v>Ryzlink rýnský</v>
      </c>
      <c r="C15" s="119">
        <f>Mail!B15</f>
        <v>2022</v>
      </c>
      <c r="D15" s="119" t="str">
        <f>Mail!C15</f>
        <v>VOC</v>
      </c>
      <c r="E15" s="119" t="str">
        <f>Mail!D15</f>
        <v>suché</v>
      </c>
      <c r="F15" s="119">
        <f>Mail!E15</f>
        <v>12</v>
      </c>
      <c r="G15" s="119">
        <f>Mail!F15</f>
        <v>6.4</v>
      </c>
      <c r="H15" s="119">
        <f>Mail!G15</f>
        <v>8.8000000000000007</v>
      </c>
      <c r="I15" s="127">
        <f>Mail!H15</f>
        <v>210</v>
      </c>
      <c r="J15" s="128">
        <f t="shared" si="7"/>
        <v>27.83</v>
      </c>
      <c r="K15" s="129">
        <f t="shared" si="8"/>
        <v>238</v>
      </c>
      <c r="L15" s="130">
        <f t="shared" si="9"/>
        <v>35.699999999999996</v>
      </c>
      <c r="M15" s="130">
        <f t="shared" si="10"/>
        <v>174.3</v>
      </c>
      <c r="N15" s="130"/>
      <c r="O15" s="205"/>
    </row>
    <row r="16" spans="1:20" ht="21" customHeight="1" thickTop="1" x14ac:dyDescent="0.2">
      <c r="A16" s="143" t="s">
        <v>61</v>
      </c>
      <c r="B16" s="240" t="str">
        <f>Mail!A16</f>
        <v>Strassberg</v>
      </c>
      <c r="C16" s="119">
        <f>Mail!B16</f>
        <v>2022</v>
      </c>
      <c r="D16" s="119" t="str">
        <f>Mail!C16</f>
        <v>moravské zemské víno</v>
      </c>
      <c r="E16" s="119" t="str">
        <f>Mail!D16</f>
        <v>suché</v>
      </c>
      <c r="F16" s="119">
        <f>Mail!E16</f>
        <v>13.5</v>
      </c>
      <c r="G16" s="119">
        <f>Mail!F16</f>
        <v>0.1</v>
      </c>
      <c r="H16" s="119">
        <f>Mail!G16</f>
        <v>5.6</v>
      </c>
      <c r="I16" s="241">
        <f>Mail!H16</f>
        <v>200</v>
      </c>
      <c r="J16" s="128">
        <f t="shared" si="7"/>
        <v>27.83</v>
      </c>
      <c r="K16" s="129">
        <f t="shared" si="8"/>
        <v>228</v>
      </c>
      <c r="L16" s="130">
        <f t="shared" si="9"/>
        <v>34.199999999999996</v>
      </c>
      <c r="M16" s="130">
        <f t="shared" si="10"/>
        <v>165.8</v>
      </c>
      <c r="N16" s="130"/>
      <c r="O16" s="205"/>
    </row>
    <row r="17" spans="1:14" ht="21" customHeight="1" x14ac:dyDescent="0.2">
      <c r="A17" s="143" t="s">
        <v>54</v>
      </c>
      <c r="B17" s="177" t="str">
        <f>Mail!A17</f>
        <v>Strassberg</v>
      </c>
      <c r="C17" s="175">
        <f>Mail!B17</f>
        <v>2021</v>
      </c>
      <c r="D17" s="175" t="str">
        <f>Mail!C17</f>
        <v>moravské zemské víno</v>
      </c>
      <c r="E17" s="175" t="str">
        <f>Mail!D17</f>
        <v>suché</v>
      </c>
      <c r="F17" s="175">
        <f>Mail!E17</f>
        <v>11.5</v>
      </c>
      <c r="G17" s="175">
        <f>Mail!F17</f>
        <v>0.1</v>
      </c>
      <c r="H17" s="175">
        <f>Mail!G17</f>
        <v>5.5</v>
      </c>
      <c r="I17" s="176">
        <f>Mail!H17</f>
        <v>180</v>
      </c>
      <c r="J17" s="131">
        <f t="shared" ref="J17" si="11">138*1.21/6</f>
        <v>27.83</v>
      </c>
      <c r="K17" s="132">
        <f t="shared" ref="K17" si="12">ROUND(I17+J17,0)</f>
        <v>208</v>
      </c>
      <c r="L17" s="131">
        <f t="shared" ref="L17" si="13">K17*0.15</f>
        <v>31.2</v>
      </c>
      <c r="M17" s="131">
        <f t="shared" ref="M17" si="14">I17-L17</f>
        <v>148.80000000000001</v>
      </c>
      <c r="N17" s="131"/>
    </row>
    <row r="18" spans="1:14" ht="21" customHeight="1" x14ac:dyDescent="0.2">
      <c r="A18" s="143" t="s">
        <v>42</v>
      </c>
      <c r="B18" s="121" t="str">
        <f>Mail!A18</f>
        <v>André</v>
      </c>
      <c r="C18" s="120">
        <f>Mail!B18</f>
        <v>2018</v>
      </c>
      <c r="D18" s="120" t="str">
        <f>Mail!C18</f>
        <v>moravské zemské víno</v>
      </c>
      <c r="E18" s="120" t="str">
        <f>Mail!D18</f>
        <v>suché</v>
      </c>
      <c r="F18" s="120">
        <f>Mail!E18</f>
        <v>12</v>
      </c>
      <c r="G18" s="120">
        <f>Mail!F18</f>
        <v>0.1</v>
      </c>
      <c r="H18" s="120">
        <f>Mail!G18</f>
        <v>5.9</v>
      </c>
      <c r="I18" s="135">
        <f>Mail!H18</f>
        <v>210</v>
      </c>
      <c r="J18" s="131">
        <f t="shared" ref="J18:J21" si="15">138*1.21/6</f>
        <v>27.83</v>
      </c>
      <c r="K18" s="132">
        <f t="shared" ref="K18:K21" si="16">ROUND(I18+J18,0)</f>
        <v>238</v>
      </c>
      <c r="L18" s="131">
        <f t="shared" ref="L18:L21" si="17">K18*0.15</f>
        <v>35.699999999999996</v>
      </c>
      <c r="M18" s="131">
        <f t="shared" ref="M18:M21" si="18">I18-L18</f>
        <v>174.3</v>
      </c>
      <c r="N18" s="131">
        <v>734</v>
      </c>
    </row>
    <row r="19" spans="1:14" ht="21" customHeight="1" thickBot="1" x14ac:dyDescent="0.25">
      <c r="A19" s="143" t="s">
        <v>41</v>
      </c>
      <c r="B19" s="122" t="str">
        <f>Mail!A19</f>
        <v>Pinot</v>
      </c>
      <c r="C19" s="123">
        <f>Mail!B19</f>
        <v>2018</v>
      </c>
      <c r="D19" s="123" t="str">
        <f>Mail!C19</f>
        <v>moravské zemské víno</v>
      </c>
      <c r="E19" s="123" t="str">
        <f>Mail!D19</f>
        <v>suché</v>
      </c>
      <c r="F19" s="123">
        <f>Mail!E19</f>
        <v>12.5</v>
      </c>
      <c r="G19" s="123">
        <f>Mail!F19</f>
        <v>0.1</v>
      </c>
      <c r="H19" s="123">
        <f>Mail!G19</f>
        <v>5.9</v>
      </c>
      <c r="I19" s="136">
        <f>Mail!H19</f>
        <v>230</v>
      </c>
      <c r="J19" s="133">
        <f t="shared" si="15"/>
        <v>27.83</v>
      </c>
      <c r="K19" s="134">
        <f t="shared" si="16"/>
        <v>258</v>
      </c>
      <c r="L19" s="133">
        <f t="shared" si="17"/>
        <v>38.699999999999996</v>
      </c>
      <c r="M19" s="133">
        <f t="shared" si="18"/>
        <v>191.3</v>
      </c>
      <c r="N19" s="133">
        <v>404</v>
      </c>
    </row>
    <row r="20" spans="1:14" ht="21" customHeight="1" thickTop="1" thickBot="1" x14ac:dyDescent="0.25">
      <c r="A20" s="143" t="s">
        <v>43</v>
      </c>
      <c r="B20" s="197" t="str">
        <f>Mail!A20</f>
        <v>André</v>
      </c>
      <c r="C20" s="198">
        <f>Mail!B20</f>
        <v>2017</v>
      </c>
      <c r="D20" s="198" t="str">
        <f>Mail!C20</f>
        <v>moravské zemské víno</v>
      </c>
      <c r="E20" s="198" t="str">
        <f>Mail!D20</f>
        <v>suché</v>
      </c>
      <c r="F20" s="198">
        <f>Mail!E20</f>
        <v>13</v>
      </c>
      <c r="G20" s="198">
        <f>Mail!F20</f>
        <v>0</v>
      </c>
      <c r="H20" s="198">
        <f>Mail!G20</f>
        <v>6.2</v>
      </c>
      <c r="I20" s="199">
        <f>Mail!H20</f>
        <v>180</v>
      </c>
      <c r="J20" s="200">
        <f t="shared" si="15"/>
        <v>27.83</v>
      </c>
      <c r="K20" s="201">
        <f t="shared" si="16"/>
        <v>208</v>
      </c>
      <c r="L20" s="200">
        <f t="shared" si="17"/>
        <v>31.2</v>
      </c>
      <c r="M20" s="200">
        <f t="shared" si="18"/>
        <v>148.80000000000001</v>
      </c>
      <c r="N20" s="200">
        <v>196</v>
      </c>
    </row>
    <row r="21" spans="1:14" ht="21" customHeight="1" thickTop="1" thickBot="1" x14ac:dyDescent="0.25">
      <c r="A21" s="143" t="s">
        <v>44</v>
      </c>
      <c r="B21" s="125" t="str">
        <f>Mail!A21</f>
        <v>Cabernet Sauvignon</v>
      </c>
      <c r="C21" s="124">
        <f>Mail!B21</f>
        <v>2016</v>
      </c>
      <c r="D21" s="124" t="str">
        <f>Mail!C21</f>
        <v>moravské zemské víno</v>
      </c>
      <c r="E21" s="124" t="str">
        <f>Mail!D21</f>
        <v>suché</v>
      </c>
      <c r="F21" s="124">
        <f>Mail!E21</f>
        <v>11</v>
      </c>
      <c r="G21" s="124">
        <f>Mail!F21</f>
        <v>0</v>
      </c>
      <c r="H21" s="124">
        <f>Mail!G21</f>
        <v>5.5</v>
      </c>
      <c r="I21" s="137">
        <f>Mail!H21</f>
        <v>190</v>
      </c>
      <c r="J21" s="128">
        <f t="shared" si="15"/>
        <v>27.83</v>
      </c>
      <c r="K21" s="129">
        <f t="shared" si="16"/>
        <v>218</v>
      </c>
      <c r="L21" s="128">
        <f t="shared" si="17"/>
        <v>32.699999999999996</v>
      </c>
      <c r="M21" s="128">
        <f t="shared" si="18"/>
        <v>157.30000000000001</v>
      </c>
      <c r="N21" s="128">
        <v>640</v>
      </c>
    </row>
    <row r="22" spans="1:14" ht="13.5" thickTop="1" x14ac:dyDescent="0.2">
      <c r="B22" s="126"/>
      <c r="K22" s="140"/>
    </row>
    <row r="23" spans="1:14" x14ac:dyDescent="0.2">
      <c r="K23" s="140"/>
    </row>
    <row r="24" spans="1:14" x14ac:dyDescent="0.2">
      <c r="K24" s="140"/>
    </row>
    <row r="25" spans="1:14" x14ac:dyDescent="0.2">
      <c r="K25" s="140"/>
    </row>
    <row r="26" spans="1:14" x14ac:dyDescent="0.2">
      <c r="K26" s="140"/>
    </row>
    <row r="27" spans="1:14" x14ac:dyDescent="0.2">
      <c r="K27" s="140"/>
    </row>
    <row r="28" spans="1:14" x14ac:dyDescent="0.2">
      <c r="K28" s="140"/>
    </row>
    <row r="29" spans="1:14" x14ac:dyDescent="0.2">
      <c r="K29" s="140"/>
    </row>
    <row r="30" spans="1:14" x14ac:dyDescent="0.2">
      <c r="K30" s="140"/>
    </row>
    <row r="31" spans="1:14" x14ac:dyDescent="0.2">
      <c r="K31" s="140"/>
    </row>
    <row r="32" spans="1:14" x14ac:dyDescent="0.2">
      <c r="K32" s="140"/>
    </row>
    <row r="33" spans="11:11" x14ac:dyDescent="0.2">
      <c r="K33" s="140"/>
    </row>
    <row r="34" spans="11:11" x14ac:dyDescent="0.2">
      <c r="K34" s="140"/>
    </row>
    <row r="35" spans="11:11" x14ac:dyDescent="0.2">
      <c r="K35" s="140"/>
    </row>
  </sheetData>
  <mergeCells count="14">
    <mergeCell ref="N1:N2"/>
    <mergeCell ref="A1:A2"/>
    <mergeCell ref="M1:M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L1:L2"/>
    <mergeCell ref="K1:K2"/>
  </mergeCells>
  <phoneticPr fontId="37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Mail</vt:lpstr>
      <vt:lpstr>Sklep na šířku</vt:lpstr>
      <vt:lpstr>Sklep na výšku</vt:lpstr>
      <vt:lpstr>Web</vt:lpstr>
      <vt:lpstr>E-shop ceny</vt:lpstr>
      <vt:lpstr>'E-shop ceny'!Oblast_tisku</vt:lpstr>
      <vt:lpstr>Mail!Oblast_tisku</vt:lpstr>
      <vt:lpstr>'Sklep na šířku'!Oblast_tisku</vt:lpstr>
      <vt:lpstr>'Sklep na výšku'!Oblast_tisku</vt:lpstr>
      <vt:lpstr>Web!Oblast_tisku</vt:lpstr>
    </vt:vector>
  </TitlesOfParts>
  <Company>SVE Hustopeče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Sedláček</dc:creator>
  <cp:lastModifiedBy>Radka</cp:lastModifiedBy>
  <cp:lastPrinted>2025-02-26T08:56:15Z</cp:lastPrinted>
  <dcterms:created xsi:type="dcterms:W3CDTF">2009-11-23T13:15:15Z</dcterms:created>
  <dcterms:modified xsi:type="dcterms:W3CDTF">2025-04-09T07:25:18Z</dcterms:modified>
</cp:coreProperties>
</file>