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dka\Downloads\"/>
    </mc:Choice>
  </mc:AlternateContent>
  <workbookProtection workbookAlgorithmName="SHA-512" workbookHashValue="pf7A2FH23F33buPD5wFBYron3FzFXpnmjb/DnwrwKs8yJR48fPaeXVlTKK87aeaN3al4bM0llYsBJ4woKzpIXg==" workbookSaltValue="GuUYMSqnsjrMK2gaSr+DxQ==" workbookSpinCount="100000" lockStructure="1"/>
  <bookViews>
    <workbookView xWindow="0" yWindow="0" windowWidth="9168" windowHeight="7356"/>
  </bookViews>
  <sheets>
    <sheet name="Mail" sheetId="1" r:id="rId1"/>
    <sheet name="Sklep na šířku" sheetId="2" state="hidden" r:id="rId2"/>
    <sheet name="Sklep na výšku" sheetId="4" state="hidden" r:id="rId3"/>
    <sheet name="Web" sheetId="3" state="hidden" r:id="rId4"/>
    <sheet name="E-shop ceny" sheetId="5" state="hidden" r:id="rId5"/>
  </sheets>
  <definedNames>
    <definedName name="_xlnm.Print_Area" localSheetId="4">'E-shop ceny'!$A$1:$M$32</definedName>
    <definedName name="_xlnm.Print_Area" localSheetId="0">Mail!$A$1:$J$36</definedName>
    <definedName name="_xlnm.Print_Area" localSheetId="1">'Sklep na šířku'!$A$1:$R$36</definedName>
    <definedName name="_xlnm.Print_Area" localSheetId="2">'Sklep na výšku'!$A$1:$J$34</definedName>
    <definedName name="_xlnm.Print_Area" localSheetId="3">Web!$A$1:$G$12</definedName>
  </definedNames>
  <calcPr calcId="162913"/>
</workbook>
</file>

<file path=xl/calcChain.xml><?xml version="1.0" encoding="utf-8"?>
<calcChain xmlns="http://schemas.openxmlformats.org/spreadsheetml/2006/main">
  <c r="B3" i="5" l="1"/>
  <c r="C3" i="5"/>
  <c r="D3" i="5"/>
  <c r="E3" i="5"/>
  <c r="F3" i="5"/>
  <c r="G3" i="5"/>
  <c r="H3" i="5"/>
  <c r="I3" i="5"/>
  <c r="K3" i="5" s="1"/>
  <c r="L3" i="5" s="1"/>
  <c r="M3" i="5" s="1"/>
  <c r="J3" i="5"/>
  <c r="B4" i="5"/>
  <c r="C4" i="5"/>
  <c r="D4" i="5"/>
  <c r="E4" i="5"/>
  <c r="F4" i="5"/>
  <c r="G4" i="5"/>
  <c r="H4" i="5"/>
  <c r="I4" i="5"/>
  <c r="K4" i="5" s="1"/>
  <c r="L4" i="5" s="1"/>
  <c r="M4" i="5" s="1"/>
  <c r="J4" i="5"/>
  <c r="B5" i="5"/>
  <c r="C5" i="5"/>
  <c r="D5" i="5"/>
  <c r="E5" i="5"/>
  <c r="F5" i="5"/>
  <c r="G5" i="5"/>
  <c r="H5" i="5"/>
  <c r="I5" i="5"/>
  <c r="K5" i="5" s="1"/>
  <c r="L5" i="5" s="1"/>
  <c r="M5" i="5" s="1"/>
  <c r="J5" i="5"/>
  <c r="B6" i="5"/>
  <c r="C6" i="5"/>
  <c r="D6" i="5"/>
  <c r="E6" i="5"/>
  <c r="F6" i="5"/>
  <c r="G6" i="5"/>
  <c r="H6" i="5"/>
  <c r="I6" i="5"/>
  <c r="K6" i="5" s="1"/>
  <c r="L6" i="5" s="1"/>
  <c r="M6" i="5" s="1"/>
  <c r="J6" i="5"/>
  <c r="B7" i="5"/>
  <c r="C7" i="5"/>
  <c r="D7" i="5"/>
  <c r="E7" i="5"/>
  <c r="F7" i="5"/>
  <c r="G7" i="5"/>
  <c r="H7" i="5"/>
  <c r="I7" i="5"/>
  <c r="K7" i="5" s="1"/>
  <c r="L7" i="5" s="1"/>
  <c r="J7" i="5"/>
  <c r="B8" i="5"/>
  <c r="C8" i="5"/>
  <c r="D8" i="5"/>
  <c r="E8" i="5"/>
  <c r="F8" i="5"/>
  <c r="G8" i="5"/>
  <c r="H8" i="5"/>
  <c r="I8" i="5"/>
  <c r="K8" i="5" s="1"/>
  <c r="L8" i="5" s="1"/>
  <c r="M8" i="5" s="1"/>
  <c r="J8" i="5"/>
  <c r="B9" i="5"/>
  <c r="C9" i="5"/>
  <c r="D9" i="5"/>
  <c r="E9" i="5"/>
  <c r="F9" i="5"/>
  <c r="G9" i="5"/>
  <c r="H9" i="5"/>
  <c r="I9" i="5"/>
  <c r="K9" i="5" s="1"/>
  <c r="L9" i="5" s="1"/>
  <c r="M9" i="5" s="1"/>
  <c r="J9" i="5"/>
  <c r="B10" i="5"/>
  <c r="C10" i="5"/>
  <c r="D10" i="5"/>
  <c r="E10" i="5"/>
  <c r="F10" i="5"/>
  <c r="G10" i="5"/>
  <c r="H10" i="5"/>
  <c r="I10" i="5"/>
  <c r="K10" i="5" s="1"/>
  <c r="L10" i="5" s="1"/>
  <c r="M10" i="5" s="1"/>
  <c r="J10" i="5"/>
  <c r="B11" i="5"/>
  <c r="C11" i="5"/>
  <c r="D11" i="5"/>
  <c r="E11" i="5"/>
  <c r="F11" i="5"/>
  <c r="G11" i="5"/>
  <c r="H11" i="5"/>
  <c r="I11" i="5"/>
  <c r="K11" i="5" s="1"/>
  <c r="L11" i="5" s="1"/>
  <c r="M11" i="5" s="1"/>
  <c r="J11" i="5"/>
  <c r="B12" i="5"/>
  <c r="C12" i="5"/>
  <c r="D12" i="5"/>
  <c r="E12" i="5"/>
  <c r="F12" i="5"/>
  <c r="G12" i="5"/>
  <c r="H12" i="5"/>
  <c r="I12" i="5"/>
  <c r="K12" i="5" s="1"/>
  <c r="L12" i="5" s="1"/>
  <c r="M12" i="5" s="1"/>
  <c r="J12" i="5"/>
  <c r="B13" i="5"/>
  <c r="C13" i="5"/>
  <c r="D13" i="5"/>
  <c r="E13" i="5"/>
  <c r="F13" i="5"/>
  <c r="G13" i="5"/>
  <c r="H13" i="5"/>
  <c r="I13" i="5"/>
  <c r="K13" i="5" s="1"/>
  <c r="L13" i="5" s="1"/>
  <c r="M13" i="5" s="1"/>
  <c r="J13" i="5"/>
  <c r="A4" i="4"/>
  <c r="B4" i="4"/>
  <c r="C4" i="4"/>
  <c r="D4" i="4"/>
  <c r="E4" i="4"/>
  <c r="F4" i="4"/>
  <c r="G4" i="4"/>
  <c r="H4" i="4"/>
  <c r="A5" i="4"/>
  <c r="B5" i="4"/>
  <c r="C5" i="4"/>
  <c r="D5" i="4"/>
  <c r="E5" i="4"/>
  <c r="F5" i="4"/>
  <c r="G5" i="4"/>
  <c r="H5" i="4"/>
  <c r="A6" i="4"/>
  <c r="B6" i="4"/>
  <c r="C6" i="4"/>
  <c r="D6" i="4"/>
  <c r="E6" i="4"/>
  <c r="F6" i="4"/>
  <c r="G6" i="4"/>
  <c r="H6" i="4"/>
  <c r="A7" i="4"/>
  <c r="B7" i="4"/>
  <c r="C7" i="4"/>
  <c r="D7" i="4"/>
  <c r="E7" i="4"/>
  <c r="F7" i="4"/>
  <c r="G7" i="4"/>
  <c r="H7" i="4"/>
  <c r="A8" i="4"/>
  <c r="B8" i="4"/>
  <c r="C8" i="4"/>
  <c r="D8" i="4"/>
  <c r="E8" i="4"/>
  <c r="F8" i="4"/>
  <c r="G8" i="4"/>
  <c r="H8" i="4"/>
  <c r="A9" i="4"/>
  <c r="B9" i="4"/>
  <c r="C9" i="4"/>
  <c r="D9" i="4"/>
  <c r="E9" i="4"/>
  <c r="F9" i="4"/>
  <c r="G9" i="4"/>
  <c r="H9" i="4"/>
  <c r="A10" i="4"/>
  <c r="B10" i="4"/>
  <c r="C10" i="4"/>
  <c r="D10" i="4"/>
  <c r="E10" i="4"/>
  <c r="F10" i="4"/>
  <c r="G10" i="4"/>
  <c r="H10" i="4"/>
  <c r="B3" i="4"/>
  <c r="D3" i="4"/>
  <c r="E3" i="4"/>
  <c r="F3" i="4"/>
  <c r="G3" i="4"/>
  <c r="H3" i="4"/>
  <c r="A3" i="4"/>
  <c r="A23" i="4"/>
  <c r="B23" i="4"/>
  <c r="C23" i="4"/>
  <c r="D23" i="4"/>
  <c r="E23" i="4"/>
  <c r="F23" i="4"/>
  <c r="G23" i="4"/>
  <c r="H23" i="4"/>
  <c r="A24" i="4"/>
  <c r="B24" i="4"/>
  <c r="C24" i="4"/>
  <c r="D24" i="4"/>
  <c r="E24" i="4"/>
  <c r="F24" i="4"/>
  <c r="G24" i="4"/>
  <c r="H24" i="4"/>
  <c r="B22" i="4"/>
  <c r="C22" i="4"/>
  <c r="D22" i="4"/>
  <c r="E22" i="4"/>
  <c r="F22" i="4"/>
  <c r="G22" i="4"/>
  <c r="H22" i="4"/>
  <c r="A22" i="4"/>
  <c r="A4" i="2"/>
  <c r="B4" i="2"/>
  <c r="C4" i="2"/>
  <c r="D4" i="2"/>
  <c r="E4" i="2"/>
  <c r="F4" i="2"/>
  <c r="G4" i="2"/>
  <c r="H4" i="2"/>
  <c r="A5" i="2"/>
  <c r="B5" i="2"/>
  <c r="C5" i="2"/>
  <c r="D5" i="2"/>
  <c r="E5" i="2"/>
  <c r="F5" i="2"/>
  <c r="G5" i="2"/>
  <c r="H5" i="2"/>
  <c r="A6" i="2"/>
  <c r="B6" i="2"/>
  <c r="C6" i="2"/>
  <c r="D6" i="2"/>
  <c r="E6" i="2"/>
  <c r="F6" i="2"/>
  <c r="G6" i="2"/>
  <c r="H6" i="2"/>
  <c r="A7" i="2"/>
  <c r="B7" i="2"/>
  <c r="C7" i="2"/>
  <c r="D7" i="2"/>
  <c r="E7" i="2"/>
  <c r="F7" i="2"/>
  <c r="G7" i="2"/>
  <c r="H7" i="2"/>
  <c r="A8" i="2"/>
  <c r="B8" i="2"/>
  <c r="C8" i="2"/>
  <c r="D8" i="2"/>
  <c r="E8" i="2"/>
  <c r="F8" i="2"/>
  <c r="G8" i="2"/>
  <c r="H8" i="2"/>
  <c r="A9" i="2"/>
  <c r="B9" i="2"/>
  <c r="C9" i="2"/>
  <c r="D9" i="2"/>
  <c r="E9" i="2"/>
  <c r="F9" i="2"/>
  <c r="G9" i="2"/>
  <c r="H9" i="2"/>
  <c r="A10" i="2"/>
  <c r="B10" i="2"/>
  <c r="C10" i="2"/>
  <c r="D10" i="2"/>
  <c r="E10" i="2"/>
  <c r="F10" i="2"/>
  <c r="G10" i="2"/>
  <c r="H10" i="2"/>
  <c r="B3" i="2"/>
  <c r="D3" i="2"/>
  <c r="E3" i="2"/>
  <c r="F3" i="2"/>
  <c r="G3" i="2"/>
  <c r="H3" i="2"/>
  <c r="A3" i="2"/>
  <c r="A25" i="2"/>
  <c r="B25" i="2"/>
  <c r="C25" i="2"/>
  <c r="D25" i="2"/>
  <c r="E25" i="2"/>
  <c r="F25" i="2"/>
  <c r="G25" i="2"/>
  <c r="H25" i="2"/>
  <c r="A26" i="2"/>
  <c r="B26" i="2"/>
  <c r="C26" i="2"/>
  <c r="D26" i="2"/>
  <c r="E26" i="2"/>
  <c r="F26" i="2"/>
  <c r="G26" i="2"/>
  <c r="H26" i="2"/>
  <c r="B24" i="2"/>
  <c r="C24" i="2"/>
  <c r="D24" i="2"/>
  <c r="E24" i="2"/>
  <c r="F24" i="2"/>
  <c r="G24" i="2"/>
  <c r="H24" i="2"/>
  <c r="A24" i="2"/>
  <c r="I33" i="1"/>
  <c r="J13" i="1"/>
  <c r="J12" i="1"/>
  <c r="J11" i="1"/>
  <c r="J10" i="1"/>
  <c r="J9" i="1"/>
  <c r="J8" i="1"/>
  <c r="J7" i="1"/>
  <c r="J6" i="1"/>
  <c r="J5" i="1"/>
  <c r="J4" i="1"/>
  <c r="J3" i="1"/>
  <c r="M7" i="5" l="1"/>
  <c r="B14" i="5"/>
  <c r="C14" i="5"/>
  <c r="D14" i="5"/>
  <c r="E14" i="5"/>
  <c r="F14" i="5"/>
  <c r="G14" i="5"/>
  <c r="H14" i="5"/>
  <c r="I14" i="5"/>
  <c r="K14" i="5" s="1"/>
  <c r="L14" i="5" s="1"/>
  <c r="J14" i="5"/>
  <c r="A11" i="4"/>
  <c r="B11" i="4"/>
  <c r="D11" i="4"/>
  <c r="E11" i="4"/>
  <c r="F11" i="4"/>
  <c r="G11" i="4"/>
  <c r="H11" i="4"/>
  <c r="A11" i="2"/>
  <c r="B11" i="2"/>
  <c r="D11" i="2"/>
  <c r="E11" i="2"/>
  <c r="F11" i="2"/>
  <c r="G11" i="2"/>
  <c r="H11" i="2"/>
  <c r="J14" i="1"/>
  <c r="M14" i="5" l="1"/>
  <c r="J19" i="5"/>
  <c r="J20" i="5"/>
  <c r="J21" i="5"/>
  <c r="J22" i="5"/>
  <c r="J23" i="5"/>
  <c r="J18" i="5"/>
  <c r="J17" i="5"/>
  <c r="J16" i="5"/>
  <c r="J15" i="5"/>
  <c r="B15" i="5" l="1"/>
  <c r="C15" i="5"/>
  <c r="D15" i="5"/>
  <c r="E15" i="5"/>
  <c r="F15" i="5"/>
  <c r="G15" i="5"/>
  <c r="H15" i="5"/>
  <c r="I15" i="5"/>
  <c r="B16" i="5"/>
  <c r="C16" i="5"/>
  <c r="D16" i="5"/>
  <c r="E16" i="5"/>
  <c r="F16" i="5"/>
  <c r="G16" i="5"/>
  <c r="H16" i="5"/>
  <c r="I16" i="5"/>
  <c r="K16" i="5" s="1"/>
  <c r="L16" i="5" s="1"/>
  <c r="M16" i="5" s="1"/>
  <c r="B17" i="5"/>
  <c r="C17" i="5"/>
  <c r="D17" i="5"/>
  <c r="E17" i="5"/>
  <c r="F17" i="5"/>
  <c r="G17" i="5"/>
  <c r="H17" i="5"/>
  <c r="I17" i="5"/>
  <c r="B18" i="5"/>
  <c r="C18" i="5"/>
  <c r="D18" i="5"/>
  <c r="E18" i="5"/>
  <c r="F18" i="5"/>
  <c r="G18" i="5"/>
  <c r="H18" i="5"/>
  <c r="I18" i="5"/>
  <c r="B19" i="5"/>
  <c r="C19" i="5"/>
  <c r="D19" i="5"/>
  <c r="E19" i="5"/>
  <c r="F19" i="5"/>
  <c r="G19" i="5"/>
  <c r="H19" i="5"/>
  <c r="I19" i="5"/>
  <c r="B20" i="5"/>
  <c r="C20" i="5"/>
  <c r="D20" i="5"/>
  <c r="E20" i="5"/>
  <c r="F20" i="5"/>
  <c r="G20" i="5"/>
  <c r="H20" i="5"/>
  <c r="I20" i="5"/>
  <c r="B21" i="5"/>
  <c r="C21" i="5"/>
  <c r="D21" i="5"/>
  <c r="E21" i="5"/>
  <c r="F21" i="5"/>
  <c r="G21" i="5"/>
  <c r="H21" i="5"/>
  <c r="I21" i="5"/>
  <c r="B22" i="5"/>
  <c r="C22" i="5"/>
  <c r="D22" i="5"/>
  <c r="E22" i="5"/>
  <c r="F22" i="5"/>
  <c r="G22" i="5"/>
  <c r="H22" i="5"/>
  <c r="I22" i="5"/>
  <c r="B23" i="5"/>
  <c r="C23" i="5"/>
  <c r="D23" i="5"/>
  <c r="E23" i="5"/>
  <c r="F23" i="5"/>
  <c r="G23" i="5"/>
  <c r="H23" i="5"/>
  <c r="I23" i="5"/>
  <c r="K23" i="5" s="1"/>
  <c r="L23" i="5" s="1"/>
  <c r="M23" i="5" s="1"/>
  <c r="A26" i="4"/>
  <c r="B26" i="4"/>
  <c r="D26" i="4"/>
  <c r="E26" i="4"/>
  <c r="F26" i="4"/>
  <c r="G26" i="4"/>
  <c r="H26" i="4"/>
  <c r="A27" i="4"/>
  <c r="B27" i="4"/>
  <c r="C27" i="4"/>
  <c r="D27" i="4"/>
  <c r="E27" i="4"/>
  <c r="F27" i="4"/>
  <c r="G27" i="4"/>
  <c r="H27" i="4"/>
  <c r="B25" i="4"/>
  <c r="D25" i="4"/>
  <c r="E25" i="4"/>
  <c r="F25" i="4"/>
  <c r="G25" i="4"/>
  <c r="H25" i="4"/>
  <c r="A25" i="4"/>
  <c r="A13" i="4"/>
  <c r="B13" i="4"/>
  <c r="C13" i="4"/>
  <c r="D13" i="4"/>
  <c r="E13" i="4"/>
  <c r="F13" i="4"/>
  <c r="G13" i="4"/>
  <c r="H13" i="4"/>
  <c r="A14" i="4"/>
  <c r="B14" i="4"/>
  <c r="C14" i="4"/>
  <c r="D14" i="4"/>
  <c r="E14" i="4"/>
  <c r="F14" i="4"/>
  <c r="G14" i="4"/>
  <c r="H14" i="4"/>
  <c r="A15" i="4"/>
  <c r="B15" i="4"/>
  <c r="C15" i="4"/>
  <c r="D15" i="4"/>
  <c r="E15" i="4"/>
  <c r="F15" i="4"/>
  <c r="G15" i="4"/>
  <c r="H15" i="4"/>
  <c r="A16" i="4"/>
  <c r="B16" i="4"/>
  <c r="C16" i="4"/>
  <c r="D16" i="4"/>
  <c r="E16" i="4"/>
  <c r="F16" i="4"/>
  <c r="G16" i="4"/>
  <c r="H16" i="4"/>
  <c r="A17" i="4"/>
  <c r="B17" i="4"/>
  <c r="D17" i="4"/>
  <c r="E17" i="4"/>
  <c r="F17" i="4"/>
  <c r="G17" i="4"/>
  <c r="H17" i="4"/>
  <c r="B12" i="4"/>
  <c r="D12" i="4"/>
  <c r="E12" i="4"/>
  <c r="F12" i="4"/>
  <c r="G12" i="4"/>
  <c r="H12" i="4"/>
  <c r="A12" i="4"/>
  <c r="A28" i="2"/>
  <c r="B28" i="2"/>
  <c r="D28" i="2"/>
  <c r="E28" i="2"/>
  <c r="F28" i="2"/>
  <c r="G28" i="2"/>
  <c r="H28" i="2"/>
  <c r="A29" i="2"/>
  <c r="B29" i="2"/>
  <c r="C29" i="2"/>
  <c r="D29" i="2"/>
  <c r="B27" i="2"/>
  <c r="D27" i="2"/>
  <c r="E27" i="2"/>
  <c r="F27" i="2"/>
  <c r="G27" i="2"/>
  <c r="H27" i="2"/>
  <c r="A27" i="2"/>
  <c r="B13" i="2"/>
  <c r="C13" i="2"/>
  <c r="D13" i="2"/>
  <c r="E13" i="2"/>
  <c r="F13" i="2"/>
  <c r="G13" i="2"/>
  <c r="H13" i="2"/>
  <c r="B14" i="2"/>
  <c r="C14" i="2"/>
  <c r="D14" i="2"/>
  <c r="E14" i="2"/>
  <c r="F14" i="2"/>
  <c r="G14" i="2"/>
  <c r="H14" i="2"/>
  <c r="B15" i="2"/>
  <c r="C15" i="2"/>
  <c r="D15" i="2"/>
  <c r="E15" i="2"/>
  <c r="F15" i="2"/>
  <c r="G15" i="2"/>
  <c r="H15" i="2"/>
  <c r="B16" i="2"/>
  <c r="C16" i="2"/>
  <c r="D16" i="2"/>
  <c r="E16" i="2"/>
  <c r="F16" i="2"/>
  <c r="G16" i="2"/>
  <c r="H16" i="2"/>
  <c r="B17" i="2"/>
  <c r="D17" i="2"/>
  <c r="E17" i="2"/>
  <c r="F17" i="2"/>
  <c r="G17" i="2"/>
  <c r="H17" i="2"/>
  <c r="B12" i="2"/>
  <c r="D12" i="2"/>
  <c r="E12" i="2"/>
  <c r="F12" i="2"/>
  <c r="G12" i="2"/>
  <c r="H12" i="2"/>
  <c r="A13" i="2"/>
  <c r="A14" i="2"/>
  <c r="A15" i="2"/>
  <c r="A16" i="2"/>
  <c r="A17" i="2"/>
  <c r="A12" i="2"/>
  <c r="J15" i="1"/>
  <c r="J16" i="1"/>
  <c r="J17" i="1"/>
  <c r="J18" i="1"/>
  <c r="J19" i="1"/>
  <c r="J20" i="1"/>
  <c r="J21" i="1"/>
  <c r="J22" i="1"/>
  <c r="J23" i="1"/>
  <c r="J33" i="1" s="1"/>
  <c r="K22" i="5" l="1"/>
  <c r="L22" i="5" s="1"/>
  <c r="M22" i="5" s="1"/>
  <c r="K18" i="5"/>
  <c r="L18" i="5" s="1"/>
  <c r="M18" i="5" s="1"/>
  <c r="K15" i="5"/>
  <c r="L15" i="5" s="1"/>
  <c r="M15" i="5" s="1"/>
  <c r="K21" i="5"/>
  <c r="L21" i="5" s="1"/>
  <c r="M21" i="5" s="1"/>
  <c r="K17" i="5"/>
  <c r="L17" i="5" s="1"/>
  <c r="M17" i="5" s="1"/>
  <c r="K20" i="5"/>
  <c r="L20" i="5" s="1"/>
  <c r="M20" i="5" s="1"/>
  <c r="K19" i="5"/>
  <c r="L19" i="5" s="1"/>
  <c r="M19" i="5" s="1"/>
  <c r="B24" i="5"/>
  <c r="C24" i="5"/>
  <c r="D24" i="5"/>
  <c r="E24" i="5"/>
  <c r="F24" i="5"/>
  <c r="G24" i="5"/>
  <c r="H24" i="5"/>
  <c r="I24" i="5"/>
  <c r="J24" i="5"/>
  <c r="B25" i="5"/>
  <c r="C25" i="5"/>
  <c r="D25" i="5"/>
  <c r="E25" i="5"/>
  <c r="F25" i="5"/>
  <c r="G25" i="5"/>
  <c r="H25" i="5"/>
  <c r="I25" i="5"/>
  <c r="J25" i="5"/>
  <c r="B26" i="5"/>
  <c r="C26" i="5"/>
  <c r="D26" i="5"/>
  <c r="E26" i="5"/>
  <c r="F26" i="5"/>
  <c r="G26" i="5"/>
  <c r="H26" i="5"/>
  <c r="I26" i="5"/>
  <c r="J26" i="5"/>
  <c r="B27" i="5"/>
  <c r="C27" i="5"/>
  <c r="D27" i="5"/>
  <c r="E27" i="5"/>
  <c r="F27" i="5"/>
  <c r="G27" i="5"/>
  <c r="H27" i="5"/>
  <c r="I27" i="5"/>
  <c r="J27" i="5"/>
  <c r="A3" i="3"/>
  <c r="B3" i="3"/>
  <c r="C3" i="3"/>
  <c r="D3" i="3"/>
  <c r="E3" i="3"/>
  <c r="F3" i="3"/>
  <c r="G3" i="3"/>
  <c r="H3" i="3"/>
  <c r="A4" i="3"/>
  <c r="B4" i="3"/>
  <c r="C4" i="3"/>
  <c r="D4" i="3"/>
  <c r="E4" i="3"/>
  <c r="F4" i="3"/>
  <c r="G4" i="3"/>
  <c r="H4" i="3"/>
  <c r="A5" i="3"/>
  <c r="B5" i="3"/>
  <c r="C5" i="3"/>
  <c r="D5" i="3"/>
  <c r="E5" i="3"/>
  <c r="F5" i="3"/>
  <c r="G5" i="3"/>
  <c r="H5" i="3"/>
  <c r="A6" i="3"/>
  <c r="B6" i="3"/>
  <c r="C6" i="3"/>
  <c r="D6" i="3"/>
  <c r="E6" i="3"/>
  <c r="F6" i="3"/>
  <c r="G6" i="3"/>
  <c r="H6" i="3"/>
  <c r="A7" i="3"/>
  <c r="B7" i="3"/>
  <c r="C7" i="3"/>
  <c r="D7" i="3"/>
  <c r="E7" i="3"/>
  <c r="F7" i="3"/>
  <c r="G7" i="3"/>
  <c r="H7" i="3"/>
  <c r="C28" i="4"/>
  <c r="A28" i="4"/>
  <c r="B28" i="4"/>
  <c r="D28" i="4"/>
  <c r="E28" i="4"/>
  <c r="F28" i="4"/>
  <c r="G28" i="4"/>
  <c r="H28" i="4"/>
  <c r="H20" i="4"/>
  <c r="G20" i="4"/>
  <c r="F20" i="4"/>
  <c r="E20" i="4"/>
  <c r="D20" i="4"/>
  <c r="C20" i="4"/>
  <c r="B20" i="4"/>
  <c r="A20" i="4"/>
  <c r="H19" i="4"/>
  <c r="G19" i="4"/>
  <c r="F19" i="4"/>
  <c r="E19" i="4"/>
  <c r="D19" i="4"/>
  <c r="C19" i="4"/>
  <c r="B19" i="4"/>
  <c r="A19" i="4"/>
  <c r="H18" i="4"/>
  <c r="G18" i="4"/>
  <c r="F18" i="4"/>
  <c r="E18" i="4"/>
  <c r="D18" i="4"/>
  <c r="C18" i="4"/>
  <c r="B18" i="4"/>
  <c r="A18" i="4"/>
  <c r="K25" i="5" l="1"/>
  <c r="L25" i="5" s="1"/>
  <c r="M25" i="5" s="1"/>
  <c r="K26" i="5"/>
  <c r="L26" i="5" s="1"/>
  <c r="M26" i="5" s="1"/>
  <c r="K27" i="5"/>
  <c r="L27" i="5" s="1"/>
  <c r="M27" i="5" s="1"/>
  <c r="K24" i="5"/>
  <c r="L24" i="5" s="1"/>
  <c r="M24" i="5" s="1"/>
  <c r="C30" i="2"/>
  <c r="A30" i="2"/>
  <c r="B30" i="2"/>
  <c r="D30" i="2"/>
  <c r="E30" i="2"/>
  <c r="F30" i="2"/>
  <c r="G30" i="2"/>
  <c r="H30" i="2"/>
  <c r="A18" i="2"/>
  <c r="B18" i="2"/>
  <c r="C18" i="2"/>
  <c r="D18" i="2"/>
  <c r="E18" i="2"/>
  <c r="F18" i="2"/>
  <c r="G18" i="2"/>
  <c r="H18" i="2"/>
  <c r="A19" i="2"/>
  <c r="B19" i="2"/>
  <c r="C19" i="2"/>
  <c r="D19" i="2"/>
  <c r="E19" i="2"/>
  <c r="F19" i="2"/>
  <c r="G19" i="2"/>
  <c r="H19" i="2"/>
  <c r="A20" i="2"/>
  <c r="B20" i="2"/>
  <c r="C20" i="2"/>
  <c r="D20" i="2"/>
  <c r="E20" i="2"/>
  <c r="F20" i="2"/>
  <c r="G20" i="2"/>
  <c r="H20" i="2"/>
  <c r="J24" i="1"/>
  <c r="J25" i="1"/>
  <c r="J26" i="1"/>
  <c r="J27" i="1"/>
  <c r="B28" i="5" l="1"/>
  <c r="C28" i="5"/>
  <c r="D28" i="5"/>
  <c r="E28" i="5"/>
  <c r="F28" i="5"/>
  <c r="G28" i="5"/>
  <c r="H28" i="5"/>
  <c r="I28" i="5"/>
  <c r="J28" i="5"/>
  <c r="A8" i="3"/>
  <c r="B8" i="3"/>
  <c r="C8" i="3"/>
  <c r="D8" i="3"/>
  <c r="E8" i="3"/>
  <c r="F8" i="3"/>
  <c r="G8" i="3"/>
  <c r="H8" i="3"/>
  <c r="C29" i="4"/>
  <c r="A29" i="4"/>
  <c r="B29" i="4"/>
  <c r="D29" i="4"/>
  <c r="E29" i="4"/>
  <c r="F29" i="4"/>
  <c r="G29" i="4"/>
  <c r="H29" i="4"/>
  <c r="C31" i="2"/>
  <c r="A31" i="2"/>
  <c r="B31" i="2"/>
  <c r="D31" i="2"/>
  <c r="E31" i="2"/>
  <c r="F31" i="2"/>
  <c r="G31" i="2"/>
  <c r="H31" i="2"/>
  <c r="K28" i="5" l="1"/>
  <c r="L28" i="5" s="1"/>
  <c r="M28" i="5" s="1"/>
  <c r="J28" i="1"/>
  <c r="J29" i="5" l="1"/>
  <c r="J30" i="5"/>
  <c r="J31" i="5"/>
  <c r="J32" i="5"/>
  <c r="B1" i="5"/>
  <c r="C1" i="5"/>
  <c r="D1" i="5"/>
  <c r="E1" i="5"/>
  <c r="F1" i="5"/>
  <c r="G1" i="5"/>
  <c r="H1" i="5"/>
  <c r="B2" i="5"/>
  <c r="C2" i="5"/>
  <c r="D2" i="5"/>
  <c r="E2" i="5"/>
  <c r="F2" i="5"/>
  <c r="G2" i="5"/>
  <c r="H2" i="5"/>
  <c r="I2" i="5"/>
  <c r="B29" i="5"/>
  <c r="C29" i="5"/>
  <c r="D29" i="5"/>
  <c r="E29" i="5"/>
  <c r="F29" i="5"/>
  <c r="G29" i="5"/>
  <c r="H29" i="5"/>
  <c r="I29" i="5"/>
  <c r="B30" i="5"/>
  <c r="C30" i="5"/>
  <c r="D30" i="5"/>
  <c r="E30" i="5"/>
  <c r="F30" i="5"/>
  <c r="G30" i="5"/>
  <c r="H30" i="5"/>
  <c r="I30" i="5"/>
  <c r="B31" i="5"/>
  <c r="C31" i="5"/>
  <c r="D31" i="5"/>
  <c r="E31" i="5"/>
  <c r="F31" i="5"/>
  <c r="G31" i="5"/>
  <c r="H31" i="5"/>
  <c r="I31" i="5"/>
  <c r="B32" i="5"/>
  <c r="C32" i="5"/>
  <c r="D32" i="5"/>
  <c r="E32" i="5"/>
  <c r="F32" i="5"/>
  <c r="G32" i="5"/>
  <c r="H32" i="5"/>
  <c r="I32" i="5"/>
  <c r="K30" i="5" l="1"/>
  <c r="L30" i="5" s="1"/>
  <c r="M30" i="5" s="1"/>
  <c r="K31" i="5"/>
  <c r="L31" i="5" s="1"/>
  <c r="M31" i="5" s="1"/>
  <c r="K32" i="5"/>
  <c r="L32" i="5" s="1"/>
  <c r="M32" i="5" s="1"/>
  <c r="K29" i="5"/>
  <c r="L29" i="5" s="1"/>
  <c r="M29" i="5" s="1"/>
  <c r="H33" i="4"/>
  <c r="G33" i="4"/>
  <c r="F33" i="4"/>
  <c r="E33" i="4"/>
  <c r="D33" i="4"/>
  <c r="C33" i="4"/>
  <c r="B33" i="4"/>
  <c r="A33" i="4"/>
  <c r="H32" i="4"/>
  <c r="G32" i="4"/>
  <c r="F32" i="4"/>
  <c r="E32" i="4"/>
  <c r="D32" i="4"/>
  <c r="C32" i="4"/>
  <c r="B32" i="4"/>
  <c r="A32" i="4"/>
  <c r="H31" i="4"/>
  <c r="G31" i="4"/>
  <c r="F31" i="4"/>
  <c r="E31" i="4"/>
  <c r="D31" i="4"/>
  <c r="C31" i="4"/>
  <c r="B31" i="4"/>
  <c r="A31" i="4"/>
  <c r="H30" i="4"/>
  <c r="G30" i="4"/>
  <c r="F30" i="4"/>
  <c r="E30" i="4"/>
  <c r="D30" i="4"/>
  <c r="C30" i="4"/>
  <c r="B30" i="4"/>
  <c r="A30" i="4"/>
  <c r="A9" i="3" l="1"/>
  <c r="B9" i="3"/>
  <c r="C9" i="3"/>
  <c r="D9" i="3"/>
  <c r="E9" i="3"/>
  <c r="F9" i="3"/>
  <c r="G9" i="3"/>
  <c r="H9" i="3"/>
  <c r="A32" i="2"/>
  <c r="B32" i="2"/>
  <c r="C32" i="2"/>
  <c r="D32" i="2"/>
  <c r="E32" i="2"/>
  <c r="F32" i="2"/>
  <c r="G32" i="2"/>
  <c r="H32" i="2"/>
  <c r="J29" i="1"/>
  <c r="J32" i="1" l="1"/>
  <c r="A12" i="3" l="1"/>
  <c r="B12" i="3"/>
  <c r="C12" i="3"/>
  <c r="D12" i="3"/>
  <c r="E12" i="3"/>
  <c r="F12" i="3"/>
  <c r="G12" i="3"/>
  <c r="H12" i="3"/>
  <c r="A35" i="2"/>
  <c r="B35" i="2"/>
  <c r="C35" i="2"/>
  <c r="D35" i="2"/>
  <c r="E35" i="2"/>
  <c r="F35" i="2"/>
  <c r="G35" i="2"/>
  <c r="H35" i="2"/>
  <c r="A10" i="3" l="1"/>
  <c r="B10" i="3"/>
  <c r="C10" i="3"/>
  <c r="D10" i="3"/>
  <c r="E10" i="3"/>
  <c r="F10" i="3"/>
  <c r="G10" i="3"/>
  <c r="H10" i="3"/>
  <c r="D33" i="2"/>
  <c r="E33" i="2"/>
  <c r="F33" i="2"/>
  <c r="G33" i="2"/>
  <c r="H33" i="2"/>
  <c r="C33" i="2"/>
  <c r="B33" i="2"/>
  <c r="A33" i="2"/>
  <c r="J30" i="1"/>
  <c r="A11" i="3" l="1"/>
  <c r="B11" i="3"/>
  <c r="C11" i="3"/>
  <c r="D11" i="3"/>
  <c r="E11" i="3"/>
  <c r="F11" i="3"/>
  <c r="G11" i="3"/>
  <c r="H11" i="3"/>
  <c r="B34" i="2"/>
  <c r="C34" i="2"/>
  <c r="D34" i="2"/>
  <c r="E34" i="2"/>
  <c r="F34" i="2"/>
  <c r="G34" i="2"/>
  <c r="H34" i="2"/>
  <c r="A34" i="2"/>
  <c r="J31" i="1"/>
</calcChain>
</file>

<file path=xl/comments1.xml><?xml version="1.0" encoding="utf-8"?>
<comments xmlns="http://schemas.openxmlformats.org/spreadsheetml/2006/main">
  <authors>
    <author>uzivatel</author>
  </authors>
  <commentList>
    <comment ref="J1" authorId="0" shapeId="0">
      <text>
        <r>
          <rPr>
            <b/>
            <sz val="9"/>
            <color indexed="81"/>
            <rFont val="Tahoma"/>
            <family val="2"/>
            <charset val="238"/>
          </rPr>
          <t>uzivatel:</t>
        </r>
        <r>
          <rPr>
            <sz val="9"/>
            <color indexed="81"/>
            <rFont val="Tahoma"/>
            <family val="2"/>
            <charset val="238"/>
          </rPr>
          <t xml:space="preserve">
Cena Top Trans v případě 1 kartonu </t>
        </r>
      </text>
    </comment>
  </commentList>
</comments>
</file>

<file path=xl/sharedStrings.xml><?xml version="1.0" encoding="utf-8"?>
<sst xmlns="http://schemas.openxmlformats.org/spreadsheetml/2006/main" count="294" uniqueCount="99">
  <si>
    <t>odrůda</t>
  </si>
  <si>
    <t>ročník</t>
  </si>
  <si>
    <t>jakostní zařazení</t>
  </si>
  <si>
    <t>cukr</t>
  </si>
  <si>
    <t>alk.        % obj.</t>
  </si>
  <si>
    <t xml:space="preserve">cukr   g/l </t>
  </si>
  <si>
    <t>kyseliny g/l</t>
  </si>
  <si>
    <t>suché</t>
  </si>
  <si>
    <t>pozdní sběr</t>
  </si>
  <si>
    <t>André</t>
  </si>
  <si>
    <t>Cabernet Sauvignon</t>
  </si>
  <si>
    <t>CELKEM:</t>
  </si>
  <si>
    <t>počet</t>
  </si>
  <si>
    <t>cena</t>
  </si>
  <si>
    <t>cena za             1 kus</t>
  </si>
  <si>
    <t>vaše jméno</t>
  </si>
  <si>
    <t>moravské zemské víno</t>
  </si>
  <si>
    <t>jméno</t>
  </si>
  <si>
    <t>celkem</t>
  </si>
  <si>
    <t>alk.          % obj.</t>
  </si>
  <si>
    <t xml:space="preserve">cukr       g/l </t>
  </si>
  <si>
    <t>cena         za 1 kus</t>
  </si>
  <si>
    <t>CELKEM</t>
  </si>
  <si>
    <t>Pinot</t>
  </si>
  <si>
    <t>Fakturační údaje:</t>
  </si>
  <si>
    <t>Jméno a příjmení / Název firmy</t>
  </si>
  <si>
    <t>Adresa trv. bydliště / Sídlo</t>
  </si>
  <si>
    <t>IČO</t>
  </si>
  <si>
    <t>DIČ</t>
  </si>
  <si>
    <t>Telefon</t>
  </si>
  <si>
    <t>Doručovací údaje (pokud se liší od fakturačních údajů):</t>
  </si>
  <si>
    <t>Doručovací adresa</t>
  </si>
  <si>
    <t xml:space="preserve">Vaše osobní údaje zpracováváme pouze pro účely poskytování služeb a vedení účetnictví </t>
  </si>
  <si>
    <t>zpracování a ochrana osobních údajů</t>
  </si>
  <si>
    <t>Strassberg</t>
  </si>
  <si>
    <t>Cena dopravy na lahev</t>
  </si>
  <si>
    <t>Cena v e-shopu s dopravou</t>
  </si>
  <si>
    <t>Cena u nás ze sklepa</t>
  </si>
  <si>
    <t>Odváděná provize 15 %</t>
  </si>
  <si>
    <t>Náš obrat z lahve</t>
  </si>
  <si>
    <t>č. šarže</t>
  </si>
  <si>
    <t>13/18</t>
  </si>
  <si>
    <t>14/18</t>
  </si>
  <si>
    <t>13/17</t>
  </si>
  <si>
    <t>15/16</t>
  </si>
  <si>
    <t>x</t>
  </si>
  <si>
    <t>Tramín červený</t>
  </si>
  <si>
    <t>Ryzlink rýnský</t>
  </si>
  <si>
    <t>kabinet</t>
  </si>
  <si>
    <t>název</t>
  </si>
  <si>
    <t>Veltlínské zelené</t>
  </si>
  <si>
    <t>Ryzlink vlašský</t>
  </si>
  <si>
    <t>Merlot</t>
  </si>
  <si>
    <t>výběr z hroznů</t>
  </si>
  <si>
    <t>11/21</t>
  </si>
  <si>
    <t>Cuvée Růženy</t>
  </si>
  <si>
    <t>Dornfelder</t>
  </si>
  <si>
    <t>VOC</t>
  </si>
  <si>
    <t>5/22</t>
  </si>
  <si>
    <t>6/22</t>
  </si>
  <si>
    <t>7/22</t>
  </si>
  <si>
    <t>10/22</t>
  </si>
  <si>
    <t>sladké</t>
  </si>
  <si>
    <t>MZV</t>
  </si>
  <si>
    <t>1/23</t>
  </si>
  <si>
    <t>2/23</t>
  </si>
  <si>
    <t>4/23</t>
  </si>
  <si>
    <t>5/23</t>
  </si>
  <si>
    <t>6/23</t>
  </si>
  <si>
    <t>7/23</t>
  </si>
  <si>
    <t>8/23</t>
  </si>
  <si>
    <t>9/23</t>
  </si>
  <si>
    <t>10/23</t>
  </si>
  <si>
    <t>nižší síra</t>
  </si>
  <si>
    <t>sur-lie</t>
  </si>
  <si>
    <t>vegan</t>
  </si>
  <si>
    <t>sud</t>
  </si>
  <si>
    <t>nefiltr</t>
  </si>
  <si>
    <t>botritcký sběr</t>
  </si>
  <si>
    <t>Sklad (ks)</t>
  </si>
  <si>
    <t>polosuché</t>
  </si>
  <si>
    <t>Frizzante</t>
  </si>
  <si>
    <t>Rulandské šedé</t>
  </si>
  <si>
    <t>PS</t>
  </si>
  <si>
    <t>Rosé Svatovavřinecké</t>
  </si>
  <si>
    <t>VH</t>
  </si>
  <si>
    <t xml:space="preserve">Merlot </t>
  </si>
  <si>
    <t>1/24</t>
  </si>
  <si>
    <t>2/24</t>
  </si>
  <si>
    <t>7/24</t>
  </si>
  <si>
    <t>6/24</t>
  </si>
  <si>
    <t>4/24</t>
  </si>
  <si>
    <t>3/24</t>
  </si>
  <si>
    <t>5/24</t>
  </si>
  <si>
    <t>8/24</t>
  </si>
  <si>
    <t>9/24</t>
  </si>
  <si>
    <t>10/24</t>
  </si>
  <si>
    <t>11/24</t>
  </si>
  <si>
    <t>5/23a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</si>
</sst>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6" formatCode="#,##0\ &quot;Kč&quot;;[Red]\-#,##0\ &quot;Kč&quot;"/>
    <numFmt numFmtId="164" formatCode="#,##0\ &quot;Kč&quot;"/>
    <numFmt numFmtId="165" formatCode="#,##0.00\ &quot;Kč&quot;"/>
  </numFmts>
  <fonts count="44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sz val="11"/>
      <color rgb="FF9C65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0"/>
      <color theme="1" tint="0.249977111117893"/>
      <name val="Arial"/>
      <family val="2"/>
    </font>
    <font>
      <sz val="10"/>
      <color theme="0" tint="-0.34998626667073579"/>
      <name val="Arial"/>
      <family val="2"/>
    </font>
    <font>
      <sz val="12"/>
      <color theme="1" tint="0.249977111117893"/>
      <name val="Arial"/>
      <family val="2"/>
    </font>
    <font>
      <sz val="12"/>
      <color theme="1" tint="0.249977111117893"/>
      <name val="Calibri"/>
      <family val="2"/>
      <charset val="238"/>
      <scheme val="minor"/>
    </font>
    <font>
      <sz val="12"/>
      <color theme="0" tint="-0.249977111117893"/>
      <name val="Calibri"/>
      <family val="2"/>
      <charset val="238"/>
      <scheme val="minor"/>
    </font>
    <font>
      <sz val="12"/>
      <color theme="0" tint="-0.34998626667073579"/>
      <name val="Calibri"/>
      <family val="2"/>
      <charset val="238"/>
      <scheme val="minor"/>
    </font>
    <font>
      <sz val="12"/>
      <color theme="1" tint="0.14999847407452621"/>
      <name val="Calibri"/>
      <family val="2"/>
      <charset val="238"/>
      <scheme val="minor"/>
    </font>
    <font>
      <b/>
      <sz val="12"/>
      <color theme="1" tint="0.14999847407452621"/>
      <name val="Calibri"/>
      <family val="2"/>
      <charset val="238"/>
      <scheme val="minor"/>
    </font>
    <font>
      <sz val="11"/>
      <color theme="1" tint="0.14999847407452621"/>
      <name val="Calibri"/>
      <family val="2"/>
      <charset val="238"/>
      <scheme val="minor"/>
    </font>
    <font>
      <b/>
      <sz val="10"/>
      <color theme="1" tint="0.249977111117893"/>
      <name val="Arial"/>
      <family val="2"/>
      <charset val="238"/>
    </font>
    <font>
      <sz val="10"/>
      <color theme="1" tint="0.249977111117893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u/>
      <sz val="10"/>
      <color theme="10"/>
      <name val="Arial"/>
      <family val="2"/>
      <charset val="238"/>
    </font>
    <font>
      <sz val="10"/>
      <color theme="1" tint="0.14999847407452621"/>
      <name val="Arial"/>
      <family val="2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8"/>
      <name val="Arial"/>
      <family val="2"/>
      <charset val="238"/>
    </font>
    <font>
      <b/>
      <sz val="10"/>
      <color theme="1" tint="0.249977111117893"/>
      <name val="Montserrat"/>
      <charset val="238"/>
    </font>
    <font>
      <sz val="10"/>
      <name val="Montserrat"/>
      <charset val="238"/>
    </font>
    <font>
      <b/>
      <sz val="10"/>
      <color theme="6" tint="-0.499984740745262"/>
      <name val="Montserrat"/>
      <charset val="238"/>
    </font>
    <font>
      <sz val="10"/>
      <color theme="1" tint="0.249977111117893"/>
      <name val="Montserrat"/>
      <charset val="238"/>
    </font>
    <font>
      <b/>
      <sz val="10"/>
      <color theme="5" tint="-0.499984740745262"/>
      <name val="Montserrat"/>
      <charset val="238"/>
    </font>
    <font>
      <b/>
      <sz val="10"/>
      <name val="Montserrat"/>
      <charset val="238"/>
    </font>
  </fonts>
  <fills count="4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C7CE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EEECE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7F7F7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FE5E5"/>
        <bgColor indexed="64"/>
      </patternFill>
    </fill>
    <fill>
      <patternFill patternType="solid">
        <fgColor rgb="FFFFEFEF"/>
        <bgColor indexed="64"/>
      </patternFill>
    </fill>
  </fills>
  <borders count="124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/>
      <bottom style="double">
        <color theme="0" tint="-0.499984740745262"/>
      </bottom>
      <diagonal/>
    </border>
    <border>
      <left style="thin">
        <color theme="0" tint="-0.499984740745262"/>
      </left>
      <right style="dotted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1" tint="0.499984740745262"/>
      </bottom>
      <diagonal/>
    </border>
    <border>
      <left style="thin">
        <color theme="1" tint="0.499984740745262"/>
      </left>
      <right/>
      <top/>
      <bottom/>
      <diagonal/>
    </border>
    <border>
      <left style="thin">
        <color theme="1" tint="0.499984740745262"/>
      </left>
      <right/>
      <top/>
      <bottom style="double">
        <color theme="0" tint="-0.499984740745262"/>
      </bottom>
      <diagonal/>
    </border>
    <border>
      <left style="thin">
        <color theme="1" tint="0.499984740745262"/>
      </left>
      <right style="dotted">
        <color theme="0" tint="-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/>
      <bottom style="thin">
        <color theme="0" tint="-0.499984740745262"/>
      </bottom>
      <diagonal/>
    </border>
    <border>
      <left style="thin">
        <color theme="1" tint="0.499984740745262"/>
      </left>
      <right style="dotted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theme="0" tint="-4.9989318521683403E-2"/>
      </right>
      <top/>
      <bottom style="thin">
        <color theme="0" tint="-0.499984740745262"/>
      </bottom>
      <diagonal/>
    </border>
    <border>
      <left/>
      <right style="dotted">
        <color theme="0" tint="-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dotted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4.9989318521683403E-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dotted">
        <color theme="0" tint="-0.499984740745262"/>
      </right>
      <top/>
      <bottom/>
      <diagonal/>
    </border>
    <border>
      <left style="thin">
        <color theme="0" tint="-0.499984740745262"/>
      </left>
      <right style="dotted">
        <color theme="0" tint="-0.499984740745262"/>
      </right>
      <top/>
      <bottom/>
      <diagonal/>
    </border>
    <border>
      <left/>
      <right/>
      <top style="thin">
        <color theme="0" tint="-0.499984740745262"/>
      </top>
      <bottom style="double">
        <color theme="1" tint="0.499984740745262"/>
      </bottom>
      <diagonal/>
    </border>
    <border>
      <left/>
      <right style="thin">
        <color theme="0" tint="-4.9989318521683403E-2"/>
      </right>
      <top style="thin">
        <color theme="0" tint="-0.499984740745262"/>
      </top>
      <bottom style="double">
        <color theme="1" tint="0.499984740745262"/>
      </bottom>
      <diagonal/>
    </border>
    <border>
      <left style="thin">
        <color theme="1" tint="0.499984740745262"/>
      </left>
      <right style="dotted">
        <color theme="0" tint="-0.499984740745262"/>
      </right>
      <top style="thin">
        <color theme="1" tint="0.499984740745262"/>
      </top>
      <bottom style="double">
        <color theme="1" tint="0.499984740745262"/>
      </bottom>
      <diagonal/>
    </border>
    <border>
      <left/>
      <right/>
      <top style="thin">
        <color theme="1" tint="0.499984740745262"/>
      </top>
      <bottom style="double">
        <color theme="1" tint="0.499984740745262"/>
      </bottom>
      <diagonal/>
    </border>
    <border>
      <left/>
      <right/>
      <top style="double">
        <color theme="1" tint="0.499984740745262"/>
      </top>
      <bottom/>
      <diagonal/>
    </border>
    <border>
      <left/>
      <right style="dotted">
        <color theme="0" tint="-0.499984740745262"/>
      </right>
      <top style="thin">
        <color theme="1" tint="0.499984740745262"/>
      </top>
      <bottom style="double">
        <color theme="1" tint="0.499984740745262"/>
      </bottom>
      <diagonal/>
    </border>
    <border>
      <left/>
      <right style="dotted">
        <color theme="0" tint="-0.499984740745262"/>
      </right>
      <top style="thin">
        <color theme="0" tint="-0.499984740745262"/>
      </top>
      <bottom style="double">
        <color theme="1" tint="0.499984740745262"/>
      </bottom>
      <diagonal/>
    </border>
    <border>
      <left style="thin">
        <color theme="1" tint="0.499984740745262"/>
      </left>
      <right style="dotted">
        <color theme="0" tint="-0.499984740745262"/>
      </right>
      <top style="thin">
        <color theme="0" tint="-0.499984740745262"/>
      </top>
      <bottom style="double">
        <color theme="1" tint="0.499984740745262"/>
      </bottom>
      <diagonal/>
    </border>
    <border>
      <left/>
      <right/>
      <top style="double">
        <color theme="0" tint="-0.499984740745262"/>
      </top>
      <bottom style="thin">
        <color theme="1" tint="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1" tint="0.499984740745262"/>
      </top>
      <bottom style="double">
        <color theme="1" tint="0.499984740745262"/>
      </bottom>
      <diagonal/>
    </border>
    <border>
      <left style="thin">
        <color theme="0" tint="-0.499984740745262"/>
      </left>
      <right style="dotted">
        <color theme="0" tint="-0.499984740745262"/>
      </right>
      <top style="thin">
        <color theme="1" tint="0.499984740745262"/>
      </top>
      <bottom style="double">
        <color theme="1" tint="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1" tint="0.499984740745262"/>
      </bottom>
      <diagonal/>
    </border>
    <border>
      <left style="thin">
        <color theme="0" tint="-0.499984740745262"/>
      </left>
      <right style="dotted">
        <color theme="0" tint="-0.499984740745262"/>
      </right>
      <top/>
      <bottom style="thin">
        <color theme="1" tint="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0" tint="-0.499984740745262"/>
      </left>
      <right style="dotted">
        <color theme="0" tint="-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0" tint="-4.9989318521683403E-2"/>
      </right>
      <top style="double">
        <color theme="0" tint="-0.499984740745262"/>
      </top>
      <bottom style="thin">
        <color theme="1" tint="0.499984740745262"/>
      </bottom>
      <diagonal/>
    </border>
    <border>
      <left/>
      <right style="dotted">
        <color theme="0" tint="-0.499984740745262"/>
      </right>
      <top style="double">
        <color theme="0" tint="-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dotted">
        <color theme="0" tint="-0.499984740745262"/>
      </right>
      <top style="double">
        <color theme="0" tint="-0.499984740745262"/>
      </top>
      <bottom style="thin">
        <color theme="1" tint="0.499984740745262"/>
      </bottom>
      <diagonal/>
    </border>
    <border>
      <left/>
      <right style="thin">
        <color theme="0" tint="-4.9989318521683403E-2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0" tint="-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dotted">
        <color theme="0" tint="-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0" tint="-4.9989318521683403E-2"/>
      </left>
      <right style="thin">
        <color theme="0" tint="-0.499984740745262"/>
      </right>
      <top style="thin">
        <color theme="0" tint="-0.499984740745262"/>
      </top>
      <bottom style="double">
        <color theme="1" tint="0.499984740745262"/>
      </bottom>
      <diagonal/>
    </border>
    <border>
      <left/>
      <right style="thin">
        <color theme="0" tint="-4.9989318521683403E-2"/>
      </right>
      <top style="thin">
        <color theme="1" tint="0.499984740745262"/>
      </top>
      <bottom style="double">
        <color theme="1" tint="0.499984740745262"/>
      </bottom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1" tint="0.499984740745262"/>
      </left>
      <right style="dotted">
        <color theme="0" tint="-0.499984740745262"/>
      </right>
      <top/>
      <bottom/>
      <diagonal/>
    </border>
    <border>
      <left/>
      <right/>
      <top/>
      <bottom style="hair">
        <color theme="1" tint="0.499984740745262"/>
      </bottom>
      <diagonal/>
    </border>
    <border>
      <left style="hair">
        <color theme="1" tint="0.499984740745262"/>
      </left>
      <right/>
      <top/>
      <bottom style="hair">
        <color theme="1" tint="0.499984740745262"/>
      </bottom>
      <diagonal/>
    </border>
    <border>
      <left/>
      <right style="hair">
        <color theme="1" tint="0.499984740745262"/>
      </right>
      <top/>
      <bottom style="hair">
        <color theme="1" tint="0.499984740745262"/>
      </bottom>
      <diagonal/>
    </border>
    <border>
      <left style="hair">
        <color theme="1" tint="0.499984740745262"/>
      </left>
      <right/>
      <top style="hair">
        <color theme="1" tint="0.499984740745262"/>
      </top>
      <bottom style="hair">
        <color theme="1" tint="0.499984740745262"/>
      </bottom>
      <diagonal/>
    </border>
    <border>
      <left/>
      <right/>
      <top style="hair">
        <color theme="1" tint="0.499984740745262"/>
      </top>
      <bottom style="hair">
        <color theme="1" tint="0.499984740745262"/>
      </bottom>
      <diagonal/>
    </border>
    <border>
      <left/>
      <right style="hair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hair">
        <color theme="1" tint="0.499984740745262"/>
      </left>
      <right/>
      <top style="hair">
        <color theme="1" tint="0.499984740745262"/>
      </top>
      <bottom/>
      <diagonal/>
    </border>
    <border>
      <left/>
      <right style="hair">
        <color theme="1" tint="0.499984740745262"/>
      </right>
      <top style="hair">
        <color theme="1" tint="0.499984740745262"/>
      </top>
      <bottom/>
      <diagonal/>
    </border>
    <border>
      <left/>
      <right/>
      <top style="hair">
        <color theme="1" tint="0.499984740745262"/>
      </top>
      <bottom/>
      <diagonal/>
    </border>
    <border>
      <left/>
      <right/>
      <top style="double">
        <color theme="1" tint="0.499984740745262"/>
      </top>
      <bottom style="double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0" tint="-0.499984740745262"/>
      </left>
      <right/>
      <top style="double">
        <color theme="0" tint="-0.499984740745262"/>
      </top>
      <bottom style="thin">
        <color theme="1" tint="0.499984740745262"/>
      </bottom>
      <diagonal/>
    </border>
    <border>
      <left style="thin">
        <color theme="0" tint="-0.499984740745262"/>
      </left>
      <right/>
      <top/>
      <bottom/>
      <diagonal/>
    </border>
    <border>
      <left style="thin">
        <color theme="0" tint="-0.499984740745262"/>
      </left>
      <right/>
      <top style="thin">
        <color theme="1" tint="0.499984740745262"/>
      </top>
      <bottom style="double">
        <color theme="1" tint="0.499984740745262"/>
      </bottom>
      <diagonal/>
    </border>
    <border>
      <left/>
      <right/>
      <top/>
      <bottom style="double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double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double">
        <color theme="1" tint="0.499984740745262"/>
      </bottom>
      <diagonal/>
    </border>
    <border>
      <left/>
      <right style="thin">
        <color theme="0" tint="-4.9989318521683403E-2"/>
      </right>
      <top/>
      <bottom style="thin">
        <color theme="1" tint="0.499984740745262"/>
      </bottom>
      <diagonal/>
    </border>
    <border>
      <left/>
      <right style="thin">
        <color theme="0" tint="-0.499984740745262"/>
      </right>
      <top/>
      <bottom style="thin">
        <color theme="1" tint="0.499984740745262"/>
      </bottom>
      <diagonal/>
    </border>
    <border>
      <left/>
      <right style="dotted">
        <color theme="0" tint="-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dotted">
        <color theme="0" tint="-0.499984740745262"/>
      </right>
      <top/>
      <bottom style="thin">
        <color theme="1" tint="0.499984740745262"/>
      </bottom>
      <diagonal/>
    </border>
    <border>
      <left style="dotted">
        <color theme="0" tint="-0.499984740745262"/>
      </left>
      <right/>
      <top/>
      <bottom style="thin">
        <color theme="1" tint="0.499984740745262"/>
      </bottom>
      <diagonal/>
    </border>
    <border>
      <left style="thin">
        <color theme="0" tint="-4.9989318521683403E-2"/>
      </left>
      <right style="thin">
        <color theme="0" tint="-0.499984740745262"/>
      </right>
      <top style="double">
        <color theme="0" tint="-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0" tint="-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double">
        <color theme="1" tint="0.499984740745262"/>
      </top>
      <bottom style="double">
        <color theme="1" tint="0.499984740745262"/>
      </bottom>
      <diagonal/>
    </border>
    <border>
      <left style="thin">
        <color theme="0" tint="-0.499984740745262"/>
      </left>
      <right style="dotted">
        <color theme="0" tint="-0.499984740745262"/>
      </right>
      <top style="double">
        <color theme="1" tint="0.499984740745262"/>
      </top>
      <bottom style="double">
        <color theme="1" tint="0.499984740745262"/>
      </bottom>
      <diagonal/>
    </border>
    <border>
      <left/>
      <right style="thin">
        <color theme="0" tint="-4.9989318521683403E-2"/>
      </right>
      <top style="double">
        <color theme="1" tint="0.499984740745262"/>
      </top>
      <bottom style="double">
        <color theme="1" tint="0.49998474074526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double">
        <color theme="1" tint="0.499984740745262"/>
      </top>
      <bottom style="double">
        <color theme="1" tint="0.499984740745262"/>
      </bottom>
      <diagonal/>
    </border>
    <border>
      <left style="thin">
        <color theme="0" tint="-4.9989318521683403E-2"/>
      </left>
      <right style="thin">
        <color theme="0" tint="-0.499984740745262"/>
      </right>
      <top style="double">
        <color theme="1" tint="0.499984740745262"/>
      </top>
      <bottom style="double">
        <color theme="1" tint="0.499984740745262"/>
      </bottom>
      <diagonal/>
    </border>
    <border>
      <left/>
      <right style="dotted">
        <color theme="0" tint="-0.499984740745262"/>
      </right>
      <top style="double">
        <color theme="1" tint="0.499984740745262"/>
      </top>
      <bottom style="double">
        <color theme="1" tint="0.499984740745262"/>
      </bottom>
      <diagonal/>
    </border>
    <border>
      <left style="thin">
        <color theme="1" tint="0.499984740745262"/>
      </left>
      <right style="dotted">
        <color theme="0" tint="-0.499984740745262"/>
      </right>
      <top style="double">
        <color theme="1" tint="0.499984740745262"/>
      </top>
      <bottom style="double">
        <color theme="1" tint="0.499984740745262"/>
      </bottom>
      <diagonal/>
    </border>
    <border>
      <left style="thin">
        <color theme="0" tint="-0.499984740745262"/>
      </left>
      <right/>
      <top style="double">
        <color theme="1" tint="0.499984740745262"/>
      </top>
      <bottom style="double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double">
        <color theme="1" tint="0.499984740745262"/>
      </top>
      <bottom style="double">
        <color theme="1" tint="0.499984740745262"/>
      </bottom>
      <diagonal/>
    </border>
    <border>
      <left style="dotted">
        <color theme="0" tint="-0.499984740745262"/>
      </left>
      <right/>
      <top style="double">
        <color theme="1" tint="0.499984740745262"/>
      </top>
      <bottom style="double">
        <color theme="1" tint="0.499984740745262"/>
      </bottom>
      <diagonal/>
    </border>
    <border>
      <left/>
      <right style="thin">
        <color theme="0" tint="-4.9989318521683403E-2"/>
      </right>
      <top/>
      <bottom style="double">
        <color theme="1" tint="0.499984740745262"/>
      </bottom>
      <diagonal/>
    </border>
    <border>
      <left/>
      <right style="thin">
        <color theme="0" tint="-0.499984740745262"/>
      </right>
      <top/>
      <bottom style="double">
        <color theme="1" tint="0.499984740745262"/>
      </bottom>
      <diagonal/>
    </border>
    <border>
      <left/>
      <right style="dotted">
        <color theme="0" tint="-0.499984740745262"/>
      </right>
      <top/>
      <bottom style="double">
        <color theme="1" tint="0.499984740745262"/>
      </bottom>
      <diagonal/>
    </border>
    <border>
      <left style="thin">
        <color theme="1" tint="0.499984740745262"/>
      </left>
      <right style="dotted">
        <color theme="0" tint="-0.499984740745262"/>
      </right>
      <top/>
      <bottom style="double">
        <color theme="1" tint="0.499984740745262"/>
      </bottom>
      <diagonal/>
    </border>
    <border>
      <left/>
      <right style="thin">
        <color theme="0" tint="-0.499984740745262"/>
      </right>
      <top style="double">
        <color theme="0" tint="-0.499984740745262"/>
      </top>
      <bottom style="thin">
        <color theme="1" tint="0.499984740745262"/>
      </bottom>
      <diagonal/>
    </border>
    <border>
      <left style="dotted">
        <color theme="0" tint="-0.499984740745262"/>
      </left>
      <right/>
      <top style="double">
        <color theme="0" tint="-0.499984740745262"/>
      </top>
      <bottom style="thin">
        <color theme="1" tint="0.499984740745262"/>
      </bottom>
      <diagonal/>
    </border>
    <border>
      <left style="thin">
        <color theme="0" tint="-4.9989318521683403E-2"/>
      </left>
      <right style="thin">
        <color theme="0" tint="-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0" tint="-4.9989318521683403E-2"/>
      </left>
      <right style="thin">
        <color theme="0" tint="-0.499984740745262"/>
      </right>
      <top style="thin">
        <color theme="1" tint="0.499984740745262"/>
      </top>
      <bottom style="double">
        <color theme="1" tint="0.499984740745262"/>
      </bottom>
      <diagonal/>
    </border>
    <border>
      <left/>
      <right style="thin">
        <color theme="1" tint="0.499984740745262"/>
      </right>
      <top style="double">
        <color theme="0" tint="-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/>
      <bottom style="double">
        <color theme="0" tint="-0.499984740745262"/>
      </bottom>
      <diagonal/>
    </border>
    <border>
      <left style="thin">
        <color theme="1" tint="0.499984740745262"/>
      </left>
      <right style="dotted">
        <color theme="1" tint="0.499984740745262"/>
      </right>
      <top style="double">
        <color theme="0" tint="-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dotted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dotted">
        <color theme="1" tint="0.499984740745262"/>
      </right>
      <top/>
      <bottom style="double">
        <color theme="0" tint="-0.499984740745262"/>
      </bottom>
      <diagonal/>
    </border>
    <border>
      <left/>
      <right style="thin">
        <color theme="0" tint="-4.9989318521683403E-2"/>
      </right>
      <top/>
      <bottom style="double">
        <color theme="0" tint="-0.49998474074526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double">
        <color theme="0" tint="-0.499984740745262"/>
      </top>
      <bottom style="thin">
        <color theme="1" tint="0.49998474074526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 style="double">
        <color theme="0" tint="-0.499984740745262"/>
      </bottom>
      <diagonal/>
    </border>
    <border>
      <left style="thin">
        <color theme="0" tint="-4.9989318521683403E-2"/>
      </left>
      <right style="thin">
        <color theme="0" tint="-0.499984740745262"/>
      </right>
      <top/>
      <bottom style="double">
        <color theme="1" tint="0.499984740745262"/>
      </bottom>
      <diagonal/>
    </border>
    <border>
      <left style="dotted">
        <color theme="0" tint="-0.499984740745262"/>
      </left>
      <right/>
      <top style="thin">
        <color theme="1" tint="0.499984740745262"/>
      </top>
      <bottom style="double">
        <color theme="1" tint="0.499984740745262"/>
      </bottom>
      <diagonal/>
    </border>
    <border>
      <left/>
      <right style="thin">
        <color theme="0" tint="-0.499984740745262"/>
      </right>
      <top style="thin">
        <color theme="1" tint="0.499984740745262"/>
      </top>
      <bottom style="double">
        <color theme="1" tint="0.499984740745262"/>
      </bottom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 style="thin">
        <color theme="1" tint="0.499984740745262"/>
      </left>
      <right/>
      <top style="double">
        <color theme="0" tint="-0.499984740745262"/>
      </top>
      <bottom style="thin">
        <color theme="1" tint="0.499984740745262"/>
      </bottom>
      <diagonal/>
    </border>
    <border>
      <left style="dotted">
        <color theme="0" tint="-0.499984740745262"/>
      </left>
      <right style="thin">
        <color theme="1" tint="0.499984740745262"/>
      </right>
      <top style="double">
        <color theme="1" tint="0.499984740745262"/>
      </top>
      <bottom style="double">
        <color theme="1" tint="0.499984740745262"/>
      </bottom>
      <diagonal/>
    </border>
    <border>
      <left style="dotted">
        <color theme="1" tint="0.499984740745262"/>
      </left>
      <right style="thin">
        <color theme="1" tint="0.499984740745262"/>
      </right>
      <top style="thin">
        <color theme="1" tint="0.499984740745262"/>
      </top>
      <bottom style="double">
        <color theme="1" tint="0.499984740745262"/>
      </bottom>
      <diagonal/>
    </border>
    <border>
      <left style="dotted">
        <color theme="1" tint="0.499984740745262"/>
      </left>
      <right/>
      <top style="thin">
        <color theme="1" tint="0.499984740745262"/>
      </top>
      <bottom style="double">
        <color theme="1" tint="0.499984740745262"/>
      </bottom>
      <diagonal/>
    </border>
    <border>
      <left style="thin">
        <color theme="0" tint="-0.499984740745262"/>
      </left>
      <right style="dotted">
        <color theme="0" tint="-0.499984740745262"/>
      </right>
      <top style="double">
        <color theme="1" tint="0.499984740745262"/>
      </top>
      <bottom style="thin">
        <color theme="1" tint="0.499984740745262"/>
      </bottom>
      <diagonal/>
    </border>
    <border>
      <left/>
      <right/>
      <top style="double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double">
        <color theme="1" tint="0.499984740745262"/>
      </bottom>
      <diagonal/>
    </border>
    <border>
      <left/>
      <right style="thin">
        <color theme="0" tint="-4.9989318521683403E-2"/>
      </right>
      <top style="double">
        <color theme="1" tint="0.499984740745262"/>
      </top>
      <bottom style="thin">
        <color theme="1" tint="0.499984740745262"/>
      </bottom>
      <diagonal/>
    </border>
    <border>
      <left/>
      <right style="thin">
        <color theme="0" tint="-0.499984740745262"/>
      </right>
      <top style="double">
        <color theme="1" tint="0.499984740745262"/>
      </top>
      <bottom style="thin">
        <color theme="1" tint="0.499984740745262"/>
      </bottom>
      <diagonal/>
    </border>
    <border>
      <left/>
      <right style="dotted">
        <color theme="0" tint="-0.499984740745262"/>
      </right>
      <top style="double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dotted">
        <color theme="0" tint="-0.499984740745262"/>
      </right>
      <top style="double">
        <color theme="1" tint="0.499984740745262"/>
      </top>
      <bottom style="thin">
        <color theme="1" tint="0.499984740745262"/>
      </bottom>
      <diagonal/>
    </border>
    <border>
      <left style="dotted">
        <color theme="0" tint="-0.499984740745262"/>
      </left>
      <right/>
      <top style="double">
        <color theme="1" tint="0.499984740745262"/>
      </top>
      <bottom style="thin">
        <color theme="1" tint="0.499984740745262"/>
      </bottom>
      <diagonal/>
    </border>
  </borders>
  <cellStyleXfs count="45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5" fillId="0" borderId="1" applyNumberFormat="0" applyFill="0" applyAlignment="0" applyProtection="0"/>
    <xf numFmtId="0" fontId="6" fillId="20" borderId="0" applyNumberFormat="0" applyBorder="0" applyAlignment="0" applyProtection="0"/>
    <xf numFmtId="0" fontId="7" fillId="21" borderId="2" applyNumberFormat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22" borderId="0" applyNumberFormat="0" applyBorder="0" applyAlignment="0" applyProtection="0"/>
    <xf numFmtId="0" fontId="3" fillId="23" borderId="6" applyNumberFormat="0" applyFont="0" applyAlignment="0" applyProtection="0"/>
    <xf numFmtId="0" fontId="13" fillId="0" borderId="7" applyNumberFormat="0" applyFill="0" applyAlignment="0" applyProtection="0"/>
    <xf numFmtId="0" fontId="14" fillId="24" borderId="0" applyNumberFormat="0" applyBorder="0" applyAlignment="0" applyProtection="0"/>
    <xf numFmtId="0" fontId="15" fillId="0" borderId="0" applyNumberFormat="0" applyFill="0" applyBorder="0" applyAlignment="0" applyProtection="0"/>
    <xf numFmtId="0" fontId="16" fillId="25" borderId="8" applyNumberFormat="0" applyAlignment="0" applyProtection="0"/>
    <xf numFmtId="0" fontId="17" fillId="26" borderId="8" applyNumberFormat="0" applyAlignment="0" applyProtection="0"/>
    <xf numFmtId="0" fontId="18" fillId="26" borderId="9" applyNumberFormat="0" applyAlignment="0" applyProtection="0"/>
    <xf numFmtId="0" fontId="19" fillId="0" borderId="0" applyNumberFormat="0" applyFill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33" fillId="0" borderId="0" applyNumberFormat="0" applyFill="0" applyBorder="0" applyAlignment="0" applyProtection="0"/>
    <xf numFmtId="0" fontId="2" fillId="0" borderId="0"/>
    <xf numFmtId="0" fontId="1" fillId="0" borderId="0"/>
  </cellStyleXfs>
  <cellXfs count="363">
    <xf numFmtId="0" fontId="0" fillId="0" borderId="0" xfId="0"/>
    <xf numFmtId="0" fontId="0" fillId="0" borderId="0" xfId="0" applyBorder="1"/>
    <xf numFmtId="0" fontId="20" fillId="0" borderId="12" xfId="0" applyFont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164" fontId="0" fillId="0" borderId="0" xfId="0" applyNumberFormat="1"/>
    <xf numFmtId="0" fontId="21" fillId="0" borderId="0" xfId="0" applyFont="1" applyFill="1" applyBorder="1" applyAlignment="1">
      <alignment vertical="top"/>
    </xf>
    <xf numFmtId="0" fontId="20" fillId="0" borderId="0" xfId="0" applyFont="1" applyFill="1" applyBorder="1" applyAlignment="1">
      <alignment vertical="top"/>
    </xf>
    <xf numFmtId="0" fontId="0" fillId="0" borderId="0" xfId="0" applyFill="1" applyBorder="1"/>
    <xf numFmtId="6" fontId="20" fillId="0" borderId="0" xfId="0" applyNumberFormat="1" applyFont="1" applyFill="1" applyBorder="1"/>
    <xf numFmtId="0" fontId="20" fillId="0" borderId="0" xfId="0" applyFont="1" applyFill="1" applyBorder="1"/>
    <xf numFmtId="164" fontId="20" fillId="0" borderId="0" xfId="0" applyNumberFormat="1" applyFont="1" applyFill="1" applyBorder="1"/>
    <xf numFmtId="0" fontId="22" fillId="0" borderId="11" xfId="0" applyFont="1" applyBorder="1"/>
    <xf numFmtId="0" fontId="23" fillId="0" borderId="17" xfId="0" applyFont="1" applyBorder="1" applyAlignment="1">
      <alignment horizontal="center" vertical="center"/>
    </xf>
    <xf numFmtId="0" fontId="23" fillId="0" borderId="17" xfId="0" applyFont="1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0" fontId="29" fillId="33" borderId="13" xfId="0" applyFont="1" applyFill="1" applyBorder="1"/>
    <xf numFmtId="164" fontId="29" fillId="33" borderId="14" xfId="0" applyNumberFormat="1" applyFont="1" applyFill="1" applyBorder="1"/>
    <xf numFmtId="0" fontId="26" fillId="0" borderId="22" xfId="0" applyFont="1" applyBorder="1" applyAlignment="1">
      <alignment horizontal="center" vertical="center"/>
    </xf>
    <xf numFmtId="0" fontId="28" fillId="0" borderId="22" xfId="0" applyFont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12" xfId="0" applyFont="1" applyFill="1" applyBorder="1" applyAlignment="1">
      <alignment horizontal="center" vertical="center"/>
    </xf>
    <xf numFmtId="0" fontId="23" fillId="0" borderId="12" xfId="0" applyFont="1" applyBorder="1" applyAlignment="1">
      <alignment horizontal="center" vertical="center"/>
    </xf>
    <xf numFmtId="0" fontId="23" fillId="0" borderId="0" xfId="0" applyFont="1" applyFill="1" applyBorder="1" applyAlignment="1">
      <alignment vertical="center"/>
    </xf>
    <xf numFmtId="0" fontId="24" fillId="0" borderId="16" xfId="0" applyFont="1" applyBorder="1" applyAlignment="1">
      <alignment vertical="center"/>
    </xf>
    <xf numFmtId="0" fontId="25" fillId="0" borderId="0" xfId="0" applyFont="1" applyBorder="1" applyAlignment="1">
      <alignment vertical="center"/>
    </xf>
    <xf numFmtId="0" fontId="24" fillId="0" borderId="0" xfId="0" applyFont="1" applyBorder="1" applyAlignment="1">
      <alignment vertical="center"/>
    </xf>
    <xf numFmtId="0" fontId="23" fillId="0" borderId="0" xfId="0" applyFont="1" applyBorder="1" applyAlignment="1">
      <alignment vertical="center"/>
    </xf>
    <xf numFmtId="0" fontId="24" fillId="0" borderId="0" xfId="0" applyFont="1" applyFill="1" applyBorder="1" applyAlignment="1">
      <alignment vertical="center"/>
    </xf>
    <xf numFmtId="0" fontId="23" fillId="35" borderId="10" xfId="0" applyFont="1" applyFill="1" applyBorder="1" applyAlignment="1">
      <alignment vertical="center"/>
    </xf>
    <xf numFmtId="0" fontId="23" fillId="0" borderId="10" xfId="0" applyFont="1" applyBorder="1" applyAlignment="1">
      <alignment vertical="center"/>
    </xf>
    <xf numFmtId="0" fontId="23" fillId="0" borderId="21" xfId="0" applyFont="1" applyBorder="1" applyAlignment="1">
      <alignment vertical="center"/>
    </xf>
    <xf numFmtId="0" fontId="23" fillId="35" borderId="21" xfId="0" applyFont="1" applyFill="1" applyBorder="1" applyAlignment="1">
      <alignment vertical="center"/>
    </xf>
    <xf numFmtId="0" fontId="23" fillId="0" borderId="18" xfId="0" applyFont="1" applyBorder="1" applyAlignment="1">
      <alignment vertical="center"/>
    </xf>
    <xf numFmtId="0" fontId="23" fillId="35" borderId="18" xfId="0" applyFont="1" applyFill="1" applyBorder="1" applyAlignment="1">
      <alignment vertical="center"/>
    </xf>
    <xf numFmtId="0" fontId="23" fillId="0" borderId="24" xfId="0" applyFont="1" applyFill="1" applyBorder="1" applyAlignment="1">
      <alignment vertical="center"/>
    </xf>
    <xf numFmtId="0" fontId="20" fillId="34" borderId="27" xfId="0" applyFont="1" applyFill="1" applyBorder="1" applyProtection="1">
      <protection locked="0"/>
    </xf>
    <xf numFmtId="0" fontId="0" fillId="0" borderId="0" xfId="0" applyAlignment="1">
      <alignment horizontal="center" vertical="center"/>
    </xf>
    <xf numFmtId="0" fontId="26" fillId="0" borderId="10" xfId="0" applyFont="1" applyBorder="1" applyAlignment="1">
      <alignment vertical="center"/>
    </xf>
    <xf numFmtId="0" fontId="28" fillId="36" borderId="10" xfId="0" applyFont="1" applyFill="1" applyBorder="1" applyAlignment="1">
      <alignment horizontal="center" vertical="center"/>
    </xf>
    <xf numFmtId="0" fontId="23" fillId="36" borderId="13" xfId="0" applyFont="1" applyFill="1" applyBorder="1" applyAlignment="1">
      <alignment vertical="center"/>
    </xf>
    <xf numFmtId="0" fontId="23" fillId="36" borderId="20" xfId="0" applyFont="1" applyFill="1" applyBorder="1" applyAlignment="1">
      <alignment vertical="center"/>
    </xf>
    <xf numFmtId="0" fontId="23" fillId="36" borderId="21" xfId="0" applyFont="1" applyFill="1" applyBorder="1" applyAlignment="1">
      <alignment vertical="center"/>
    </xf>
    <xf numFmtId="0" fontId="23" fillId="36" borderId="10" xfId="0" applyFont="1" applyFill="1" applyBorder="1" applyAlignment="1">
      <alignment vertical="center"/>
    </xf>
    <xf numFmtId="0" fontId="23" fillId="0" borderId="12" xfId="0" applyFont="1" applyBorder="1" applyAlignment="1">
      <alignment horizontal="center" vertical="center"/>
    </xf>
    <xf numFmtId="0" fontId="27" fillId="36" borderId="22" xfId="0" applyFont="1" applyFill="1" applyBorder="1" applyAlignment="1">
      <alignment vertical="center"/>
    </xf>
    <xf numFmtId="164" fontId="26" fillId="36" borderId="25" xfId="0" applyNumberFormat="1" applyFont="1" applyFill="1" applyBorder="1" applyAlignment="1">
      <alignment horizontal="center" vertical="center"/>
    </xf>
    <xf numFmtId="0" fontId="27" fillId="36" borderId="29" xfId="0" applyFont="1" applyFill="1" applyBorder="1" applyAlignment="1">
      <alignment vertical="center"/>
    </xf>
    <xf numFmtId="0" fontId="26" fillId="0" borderId="29" xfId="0" applyFont="1" applyBorder="1" applyAlignment="1">
      <alignment horizontal="center" vertical="center"/>
    </xf>
    <xf numFmtId="0" fontId="28" fillId="0" borderId="29" xfId="0" applyFont="1" applyBorder="1" applyAlignment="1">
      <alignment horizontal="center" vertical="center"/>
    </xf>
    <xf numFmtId="0" fontId="23" fillId="0" borderId="30" xfId="0" applyFont="1" applyBorder="1" applyAlignment="1">
      <alignment vertical="center"/>
    </xf>
    <xf numFmtId="0" fontId="23" fillId="35" borderId="30" xfId="0" applyFont="1" applyFill="1" applyBorder="1" applyAlignment="1">
      <alignment vertical="center"/>
    </xf>
    <xf numFmtId="0" fontId="23" fillId="0" borderId="26" xfId="0" applyFont="1" applyFill="1" applyBorder="1" applyAlignment="1">
      <alignment vertical="center"/>
    </xf>
    <xf numFmtId="0" fontId="20" fillId="0" borderId="0" xfId="0" applyFont="1" applyFill="1" applyBorder="1" applyAlignment="1">
      <alignment horizontal="center" vertical="center"/>
    </xf>
    <xf numFmtId="0" fontId="23" fillId="0" borderId="35" xfId="0" applyFont="1" applyBorder="1" applyAlignment="1">
      <alignment vertical="center"/>
    </xf>
    <xf numFmtId="0" fontId="23" fillId="0" borderId="28" xfId="0" applyFont="1" applyBorder="1" applyAlignment="1">
      <alignment vertical="center"/>
    </xf>
    <xf numFmtId="0" fontId="23" fillId="35" borderId="35" xfId="0" applyFont="1" applyFill="1" applyBorder="1" applyAlignment="1">
      <alignment vertical="center"/>
    </xf>
    <xf numFmtId="0" fontId="23" fillId="35" borderId="28" xfId="0" applyFont="1" applyFill="1" applyBorder="1" applyAlignment="1">
      <alignment vertical="center"/>
    </xf>
    <xf numFmtId="0" fontId="20" fillId="0" borderId="31" xfId="0" applyFont="1" applyBorder="1" applyAlignment="1">
      <alignment horizontal="center" vertical="center"/>
    </xf>
    <xf numFmtId="0" fontId="20" fillId="34" borderId="38" xfId="0" applyFont="1" applyFill="1" applyBorder="1" applyProtection="1">
      <protection locked="0"/>
    </xf>
    <xf numFmtId="6" fontId="20" fillId="0" borderId="31" xfId="0" applyNumberFormat="1" applyFont="1" applyBorder="1"/>
    <xf numFmtId="0" fontId="20" fillId="0" borderId="15" xfId="0" applyFont="1" applyBorder="1" applyAlignment="1">
      <alignment horizontal="center" vertical="center"/>
    </xf>
    <xf numFmtId="0" fontId="20" fillId="34" borderId="40" xfId="0" applyFont="1" applyFill="1" applyBorder="1" applyProtection="1">
      <protection locked="0"/>
    </xf>
    <xf numFmtId="0" fontId="20" fillId="37" borderId="19" xfId="0" applyFont="1" applyFill="1" applyBorder="1" applyAlignment="1">
      <alignment vertical="center"/>
    </xf>
    <xf numFmtId="0" fontId="20" fillId="0" borderId="19" xfId="0" applyFont="1" applyBorder="1" applyAlignment="1">
      <alignment horizontal="center" vertical="center"/>
    </xf>
    <xf numFmtId="6" fontId="20" fillId="37" borderId="41" xfId="0" applyNumberFormat="1" applyFont="1" applyFill="1" applyBorder="1" applyAlignment="1">
      <alignment horizontal="center" vertical="center"/>
    </xf>
    <xf numFmtId="0" fontId="20" fillId="34" borderId="42" xfId="0" applyFont="1" applyFill="1" applyBorder="1" applyProtection="1">
      <protection locked="0"/>
    </xf>
    <xf numFmtId="6" fontId="20" fillId="38" borderId="37" xfId="0" applyNumberFormat="1" applyFont="1" applyFill="1" applyBorder="1" applyAlignment="1">
      <alignment horizontal="center" vertical="center"/>
    </xf>
    <xf numFmtId="0" fontId="26" fillId="0" borderId="43" xfId="0" applyFont="1" applyBorder="1" applyAlignment="1">
      <alignment horizontal="center" vertical="center"/>
    </xf>
    <xf numFmtId="0" fontId="28" fillId="0" borderId="43" xfId="0" applyFont="1" applyBorder="1" applyAlignment="1">
      <alignment horizontal="center" vertical="center"/>
    </xf>
    <xf numFmtId="0" fontId="23" fillId="0" borderId="36" xfId="0" applyFont="1" applyBorder="1" applyAlignment="1">
      <alignment vertical="center"/>
    </xf>
    <xf numFmtId="0" fontId="23" fillId="0" borderId="45" xfId="0" applyFont="1" applyBorder="1" applyAlignment="1">
      <alignment vertical="center"/>
    </xf>
    <xf numFmtId="0" fontId="23" fillId="35" borderId="45" xfId="0" applyFont="1" applyFill="1" applyBorder="1" applyAlignment="1">
      <alignment vertical="center"/>
    </xf>
    <xf numFmtId="0" fontId="26" fillId="0" borderId="46" xfId="0" applyFont="1" applyBorder="1" applyAlignment="1">
      <alignment horizontal="center" vertical="center"/>
    </xf>
    <xf numFmtId="0" fontId="28" fillId="0" borderId="46" xfId="0" applyFont="1" applyBorder="1" applyAlignment="1">
      <alignment horizontal="center" vertical="center"/>
    </xf>
    <xf numFmtId="164" fontId="26" fillId="39" borderId="47" xfId="0" applyNumberFormat="1" applyFont="1" applyFill="1" applyBorder="1" applyAlignment="1">
      <alignment horizontal="center" vertical="center"/>
    </xf>
    <xf numFmtId="0" fontId="23" fillId="0" borderId="23" xfId="0" applyFont="1" applyBorder="1" applyAlignment="1">
      <alignment vertical="center"/>
    </xf>
    <xf numFmtId="0" fontId="23" fillId="0" borderId="19" xfId="0" applyFont="1" applyBorder="1" applyAlignment="1">
      <alignment vertical="center"/>
    </xf>
    <xf numFmtId="0" fontId="27" fillId="39" borderId="46" xfId="0" applyFont="1" applyFill="1" applyBorder="1" applyAlignment="1">
      <alignment vertical="center"/>
    </xf>
    <xf numFmtId="0" fontId="23" fillId="35" borderId="48" xfId="0" applyFont="1" applyFill="1" applyBorder="1" applyAlignment="1">
      <alignment vertical="center"/>
    </xf>
    <xf numFmtId="164" fontId="26" fillId="36" borderId="49" xfId="0" applyNumberFormat="1" applyFont="1" applyFill="1" applyBorder="1" applyAlignment="1">
      <alignment horizontal="center" vertical="center"/>
    </xf>
    <xf numFmtId="0" fontId="23" fillId="0" borderId="34" xfId="0" applyFont="1" applyFill="1" applyBorder="1" applyAlignment="1">
      <alignment vertical="center"/>
    </xf>
    <xf numFmtId="0" fontId="26" fillId="0" borderId="50" xfId="0" applyFont="1" applyBorder="1" applyAlignment="1">
      <alignment horizontal="center" vertical="center"/>
    </xf>
    <xf numFmtId="0" fontId="28" fillId="0" borderId="50" xfId="0" applyFont="1" applyBorder="1" applyAlignment="1">
      <alignment horizontal="center" vertical="center"/>
    </xf>
    <xf numFmtId="0" fontId="23" fillId="0" borderId="31" xfId="0" applyFont="1" applyBorder="1" applyAlignment="1">
      <alignment vertical="center"/>
    </xf>
    <xf numFmtId="0" fontId="20" fillId="0" borderId="0" xfId="0" applyFont="1" applyBorder="1"/>
    <xf numFmtId="0" fontId="20" fillId="0" borderId="51" xfId="0" applyFont="1" applyBorder="1"/>
    <xf numFmtId="0" fontId="20" fillId="0" borderId="0" xfId="0" applyFont="1" applyFill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12" xfId="0" applyFont="1" applyFill="1" applyBorder="1" applyAlignment="1">
      <alignment horizontal="center" vertical="center"/>
    </xf>
    <xf numFmtId="0" fontId="23" fillId="0" borderId="12" xfId="0" applyFont="1" applyBorder="1" applyAlignment="1">
      <alignment horizontal="center" vertical="center"/>
    </xf>
    <xf numFmtId="6" fontId="20" fillId="38" borderId="52" xfId="0" applyNumberFormat="1" applyFont="1" applyFill="1" applyBorder="1" applyAlignment="1">
      <alignment horizontal="center" vertical="center"/>
    </xf>
    <xf numFmtId="6" fontId="20" fillId="0" borderId="0" xfId="0" applyNumberFormat="1" applyFont="1" applyBorder="1"/>
    <xf numFmtId="0" fontId="23" fillId="0" borderId="53" xfId="0" applyFont="1" applyBorder="1" applyAlignment="1">
      <alignment vertical="center"/>
    </xf>
    <xf numFmtId="0" fontId="23" fillId="35" borderId="53" xfId="0" applyFont="1" applyFill="1" applyBorder="1" applyAlignment="1">
      <alignment vertical="center"/>
    </xf>
    <xf numFmtId="0" fontId="23" fillId="35" borderId="0" xfId="0" applyFont="1" applyFill="1" applyBorder="1" applyAlignment="1">
      <alignment vertical="center"/>
    </xf>
    <xf numFmtId="0" fontId="32" fillId="0" borderId="54" xfId="0" applyFont="1" applyBorder="1"/>
    <xf numFmtId="0" fontId="0" fillId="0" borderId="54" xfId="0" applyBorder="1"/>
    <xf numFmtId="0" fontId="0" fillId="0" borderId="55" xfId="0" applyBorder="1" applyAlignment="1">
      <alignment horizontal="left"/>
    </xf>
    <xf numFmtId="0" fontId="0" fillId="0" borderId="56" xfId="0" applyBorder="1" applyAlignment="1">
      <alignment horizontal="left"/>
    </xf>
    <xf numFmtId="0" fontId="0" fillId="0" borderId="57" xfId="0" applyFill="1" applyBorder="1" applyAlignment="1">
      <alignment horizontal="left"/>
    </xf>
    <xf numFmtId="0" fontId="0" fillId="0" borderId="59" xfId="0" applyFill="1" applyBorder="1" applyAlignment="1">
      <alignment horizontal="left"/>
    </xf>
    <xf numFmtId="0" fontId="0" fillId="0" borderId="60" xfId="0" applyFill="1" applyBorder="1" applyAlignment="1">
      <alignment horizontal="left"/>
    </xf>
    <xf numFmtId="0" fontId="0" fillId="0" borderId="61" xfId="0" applyFill="1" applyBorder="1" applyAlignment="1">
      <alignment horizontal="left"/>
    </xf>
    <xf numFmtId="0" fontId="0" fillId="0" borderId="62" xfId="0" applyBorder="1"/>
    <xf numFmtId="0" fontId="32" fillId="0" borderId="54" xfId="0" applyFont="1" applyFill="1" applyBorder="1" applyAlignment="1">
      <alignment horizontal="left"/>
    </xf>
    <xf numFmtId="0" fontId="0" fillId="0" borderId="54" xfId="0" applyFill="1" applyBorder="1" applyAlignment="1">
      <alignment horizontal="left"/>
    </xf>
    <xf numFmtId="0" fontId="31" fillId="0" borderId="57" xfId="0" applyFont="1" applyFill="1" applyBorder="1" applyAlignment="1">
      <alignment horizontal="left"/>
    </xf>
    <xf numFmtId="0" fontId="23" fillId="0" borderId="0" xfId="0" applyFont="1" applyFill="1" applyBorder="1" applyAlignment="1">
      <alignment horizontal="center" vertical="center"/>
    </xf>
    <xf numFmtId="0" fontId="23" fillId="0" borderId="12" xfId="0" applyFont="1" applyBorder="1" applyAlignment="1">
      <alignment horizontal="center" vertical="center"/>
    </xf>
    <xf numFmtId="0" fontId="26" fillId="0" borderId="63" xfId="0" applyFont="1" applyFill="1" applyBorder="1" applyAlignment="1">
      <alignment vertical="center"/>
    </xf>
    <xf numFmtId="0" fontId="28" fillId="0" borderId="63" xfId="0" applyFont="1" applyFill="1" applyBorder="1" applyAlignment="1">
      <alignment horizontal="center" vertical="center"/>
    </xf>
    <xf numFmtId="0" fontId="23" fillId="0" borderId="63" xfId="0" applyFont="1" applyFill="1" applyBorder="1" applyAlignment="1">
      <alignment vertical="center"/>
    </xf>
    <xf numFmtId="0" fontId="34" fillId="0" borderId="0" xfId="0" applyFont="1"/>
    <xf numFmtId="0" fontId="34" fillId="37" borderId="36" xfId="0" applyFont="1" applyFill="1" applyBorder="1" applyAlignment="1">
      <alignment vertical="center"/>
    </xf>
    <xf numFmtId="0" fontId="34" fillId="0" borderId="36" xfId="0" applyFont="1" applyBorder="1" applyAlignment="1">
      <alignment horizontal="center" vertical="center"/>
    </xf>
    <xf numFmtId="0" fontId="34" fillId="0" borderId="0" xfId="0" applyFont="1" applyBorder="1" applyAlignment="1">
      <alignment horizontal="center" vertical="center"/>
    </xf>
    <xf numFmtId="0" fontId="34" fillId="38" borderId="0" xfId="0" applyFont="1" applyFill="1" applyBorder="1" applyAlignment="1">
      <alignment vertical="center"/>
    </xf>
    <xf numFmtId="0" fontId="34" fillId="38" borderId="31" xfId="0" applyFont="1" applyFill="1" applyBorder="1" applyAlignment="1">
      <alignment vertical="center"/>
    </xf>
    <xf numFmtId="0" fontId="34" fillId="0" borderId="31" xfId="0" applyFont="1" applyBorder="1" applyAlignment="1">
      <alignment horizontal="center" vertical="center"/>
    </xf>
    <xf numFmtId="0" fontId="34" fillId="0" borderId="10" xfId="0" applyFont="1" applyBorder="1" applyAlignment="1">
      <alignment horizontal="center" vertical="center"/>
    </xf>
    <xf numFmtId="0" fontId="34" fillId="38" borderId="10" xfId="0" applyFont="1" applyFill="1" applyBorder="1" applyAlignment="1">
      <alignment vertical="center"/>
    </xf>
    <xf numFmtId="0" fontId="34" fillId="0" borderId="32" xfId="0" applyFont="1" applyBorder="1"/>
    <xf numFmtId="6" fontId="34" fillId="37" borderId="65" xfId="0" applyNumberFormat="1" applyFont="1" applyFill="1" applyBorder="1" applyAlignment="1">
      <alignment horizontal="right" vertical="center"/>
    </xf>
    <xf numFmtId="165" fontId="34" fillId="0" borderId="69" xfId="0" applyNumberFormat="1" applyFont="1" applyBorder="1" applyAlignment="1">
      <alignment horizontal="right" vertical="center"/>
    </xf>
    <xf numFmtId="164" fontId="34" fillId="40" borderId="69" xfId="0" applyNumberFormat="1" applyFont="1" applyFill="1" applyBorder="1" applyAlignment="1">
      <alignment horizontal="right" vertical="center"/>
    </xf>
    <xf numFmtId="165" fontId="34" fillId="0" borderId="70" xfId="0" applyNumberFormat="1" applyFont="1" applyBorder="1" applyAlignment="1">
      <alignment horizontal="right" vertical="center"/>
    </xf>
    <xf numFmtId="165" fontId="34" fillId="0" borderId="64" xfId="0" applyNumberFormat="1" applyFont="1" applyBorder="1" applyAlignment="1">
      <alignment horizontal="right" vertical="center"/>
    </xf>
    <xf numFmtId="164" fontId="34" fillId="40" borderId="64" xfId="0" applyNumberFormat="1" applyFont="1" applyFill="1" applyBorder="1" applyAlignment="1">
      <alignment horizontal="right" vertical="center"/>
    </xf>
    <xf numFmtId="165" fontId="34" fillId="0" borderId="71" xfId="0" applyNumberFormat="1" applyFont="1" applyBorder="1" applyAlignment="1">
      <alignment horizontal="right" vertical="center"/>
    </xf>
    <xf numFmtId="164" fontId="34" fillId="40" borderId="71" xfId="0" applyNumberFormat="1" applyFont="1" applyFill="1" applyBorder="1" applyAlignment="1">
      <alignment horizontal="right" vertical="center"/>
    </xf>
    <xf numFmtId="6" fontId="34" fillId="38" borderId="66" xfId="0" applyNumberFormat="1" applyFont="1" applyFill="1" applyBorder="1" applyAlignment="1">
      <alignment horizontal="right" vertical="center"/>
    </xf>
    <xf numFmtId="6" fontId="34" fillId="38" borderId="67" xfId="0" applyNumberFormat="1" applyFont="1" applyFill="1" applyBorder="1" applyAlignment="1">
      <alignment horizontal="right" vertical="center"/>
    </xf>
    <xf numFmtId="6" fontId="34" fillId="38" borderId="14" xfId="0" applyNumberFormat="1" applyFont="1" applyFill="1" applyBorder="1" applyAlignment="1">
      <alignment horizontal="right" vertical="center"/>
    </xf>
    <xf numFmtId="0" fontId="34" fillId="0" borderId="0" xfId="0" applyFont="1" applyAlignment="1">
      <alignment horizontal="right"/>
    </xf>
    <xf numFmtId="165" fontId="34" fillId="0" borderId="0" xfId="0" applyNumberFormat="1" applyFont="1" applyAlignment="1">
      <alignment horizontal="right" vertical="center"/>
    </xf>
    <xf numFmtId="164" fontId="34" fillId="0" borderId="0" xfId="0" applyNumberFormat="1" applyFont="1" applyAlignment="1">
      <alignment horizontal="right" vertical="center"/>
    </xf>
    <xf numFmtId="0" fontId="34" fillId="0" borderId="0" xfId="0" applyFont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49" fontId="34" fillId="0" borderId="0" xfId="0" applyNumberFormat="1" applyFont="1"/>
    <xf numFmtId="0" fontId="34" fillId="0" borderId="0" xfId="0" applyFont="1" applyAlignment="1">
      <alignment vertical="center"/>
    </xf>
    <xf numFmtId="6" fontId="20" fillId="0" borderId="48" xfId="0" applyNumberFormat="1" applyFont="1" applyBorder="1"/>
    <xf numFmtId="0" fontId="27" fillId="39" borderId="72" xfId="0" applyFont="1" applyFill="1" applyBorder="1" applyAlignment="1">
      <alignment vertical="center"/>
    </xf>
    <xf numFmtId="0" fontId="26" fillId="0" borderId="72" xfId="0" applyFont="1" applyBorder="1" applyAlignment="1">
      <alignment horizontal="center" vertical="center"/>
    </xf>
    <xf numFmtId="0" fontId="28" fillId="0" borderId="72" xfId="0" applyFont="1" applyBorder="1" applyAlignment="1">
      <alignment horizontal="center" vertical="center"/>
    </xf>
    <xf numFmtId="164" fontId="26" fillId="39" borderId="73" xfId="0" applyNumberFormat="1" applyFont="1" applyFill="1" applyBorder="1" applyAlignment="1">
      <alignment horizontal="center" vertical="center"/>
    </xf>
    <xf numFmtId="0" fontId="23" fillId="0" borderId="74" xfId="0" applyFont="1" applyBorder="1" applyAlignment="1">
      <alignment vertical="center"/>
    </xf>
    <xf numFmtId="0" fontId="23" fillId="0" borderId="15" xfId="0" applyFont="1" applyBorder="1" applyAlignment="1">
      <alignment vertical="center"/>
    </xf>
    <xf numFmtId="0" fontId="23" fillId="0" borderId="75" xfId="0" applyFont="1" applyBorder="1" applyAlignment="1">
      <alignment vertical="center"/>
    </xf>
    <xf numFmtId="0" fontId="23" fillId="35" borderId="75" xfId="0" applyFont="1" applyFill="1" applyBorder="1" applyAlignment="1">
      <alignment vertical="center"/>
    </xf>
    <xf numFmtId="0" fontId="23" fillId="35" borderId="76" xfId="0" applyFont="1" applyFill="1" applyBorder="1" applyAlignment="1">
      <alignment vertical="center"/>
    </xf>
    <xf numFmtId="0" fontId="39" fillId="0" borderId="0" xfId="0" applyFont="1"/>
    <xf numFmtId="0" fontId="41" fillId="0" borderId="10" xfId="0" applyFont="1" applyBorder="1" applyAlignment="1">
      <alignment horizontal="center" vertical="center"/>
    </xf>
    <xf numFmtId="0" fontId="41" fillId="0" borderId="10" xfId="0" applyFont="1" applyBorder="1" applyAlignment="1">
      <alignment horizontal="center" vertical="center" wrapText="1"/>
    </xf>
    <xf numFmtId="164" fontId="41" fillId="0" borderId="10" xfId="0" applyNumberFormat="1" applyFont="1" applyBorder="1" applyAlignment="1">
      <alignment horizontal="center" vertical="center" wrapText="1"/>
    </xf>
    <xf numFmtId="0" fontId="42" fillId="0" borderId="10" xfId="0" applyFont="1" applyFill="1" applyBorder="1" applyAlignment="1">
      <alignment horizontal="left" vertical="center"/>
    </xf>
    <xf numFmtId="0" fontId="41" fillId="0" borderId="28" xfId="0" applyFont="1" applyBorder="1" applyAlignment="1">
      <alignment horizontal="center" vertical="center"/>
    </xf>
    <xf numFmtId="0" fontId="41" fillId="0" borderId="28" xfId="0" applyFont="1" applyBorder="1" applyAlignment="1">
      <alignment horizontal="center" vertical="center" wrapText="1"/>
    </xf>
    <xf numFmtId="164" fontId="41" fillId="0" borderId="28" xfId="0" applyNumberFormat="1" applyFont="1" applyBorder="1" applyAlignment="1">
      <alignment horizontal="center" vertical="center" wrapText="1"/>
    </xf>
    <xf numFmtId="0" fontId="42" fillId="0" borderId="28" xfId="0" applyFont="1" applyFill="1" applyBorder="1" applyAlignment="1">
      <alignment horizontal="left" vertical="center"/>
    </xf>
    <xf numFmtId="0" fontId="42" fillId="0" borderId="10" xfId="0" applyFont="1" applyFill="1" applyBorder="1" applyAlignment="1">
      <alignment vertical="center"/>
    </xf>
    <xf numFmtId="0" fontId="41" fillId="0" borderId="10" xfId="0" applyFont="1" applyFill="1" applyBorder="1" applyAlignment="1">
      <alignment horizontal="center" vertical="center"/>
    </xf>
    <xf numFmtId="164" fontId="41" fillId="0" borderId="10" xfId="0" applyNumberFormat="1" applyFont="1" applyFill="1" applyBorder="1" applyAlignment="1">
      <alignment horizontal="center" vertical="center"/>
    </xf>
    <xf numFmtId="0" fontId="43" fillId="0" borderId="0" xfId="0" applyFont="1"/>
    <xf numFmtId="0" fontId="39" fillId="0" borderId="0" xfId="0" applyFont="1" applyAlignment="1">
      <alignment horizontal="center"/>
    </xf>
    <xf numFmtId="0" fontId="20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0" fontId="30" fillId="0" borderId="19" xfId="0" applyFont="1" applyBorder="1" applyAlignment="1">
      <alignment horizontal="center" vertical="center"/>
    </xf>
    <xf numFmtId="0" fontId="27" fillId="36" borderId="43" xfId="0" applyFont="1" applyFill="1" applyBorder="1" applyAlignment="1">
      <alignment vertical="center"/>
    </xf>
    <xf numFmtId="164" fontId="26" fillId="36" borderId="77" xfId="0" applyNumberFormat="1" applyFont="1" applyFill="1" applyBorder="1" applyAlignment="1">
      <alignment horizontal="center" vertical="center"/>
    </xf>
    <xf numFmtId="0" fontId="23" fillId="35" borderId="36" xfId="0" applyFont="1" applyFill="1" applyBorder="1" applyAlignment="1">
      <alignment vertical="center"/>
    </xf>
    <xf numFmtId="0" fontId="34" fillId="0" borderId="19" xfId="0" applyFont="1" applyBorder="1" applyAlignment="1">
      <alignment horizontal="center" vertical="center"/>
    </xf>
    <xf numFmtId="6" fontId="34" fillId="37" borderId="79" xfId="0" applyNumberFormat="1" applyFont="1" applyFill="1" applyBorder="1" applyAlignment="1">
      <alignment horizontal="right" vertical="center"/>
    </xf>
    <xf numFmtId="0" fontId="34" fillId="37" borderId="19" xfId="0" applyFont="1" applyFill="1" applyBorder="1" applyAlignment="1">
      <alignment vertical="center"/>
    </xf>
    <xf numFmtId="0" fontId="20" fillId="0" borderId="63" xfId="0" applyFont="1" applyBorder="1" applyAlignment="1">
      <alignment horizontal="center" vertical="center"/>
    </xf>
    <xf numFmtId="6" fontId="20" fillId="38" borderId="80" xfId="0" applyNumberFormat="1" applyFont="1" applyFill="1" applyBorder="1" applyAlignment="1">
      <alignment horizontal="center" vertical="center"/>
    </xf>
    <xf numFmtId="0" fontId="20" fillId="34" borderId="81" xfId="0" applyFont="1" applyFill="1" applyBorder="1" applyProtection="1">
      <protection locked="0"/>
    </xf>
    <xf numFmtId="6" fontId="20" fillId="0" borderId="63" xfId="0" applyNumberFormat="1" applyFont="1" applyBorder="1"/>
    <xf numFmtId="0" fontId="23" fillId="0" borderId="13" xfId="0" applyFont="1" applyFill="1" applyBorder="1" applyAlignment="1">
      <alignment vertical="center"/>
    </xf>
    <xf numFmtId="0" fontId="27" fillId="36" borderId="82" xfId="0" applyFont="1" applyFill="1" applyBorder="1" applyAlignment="1">
      <alignment vertical="center"/>
    </xf>
    <xf numFmtId="0" fontId="26" fillId="0" borderId="83" xfId="0" applyFont="1" applyBorder="1" applyAlignment="1">
      <alignment horizontal="center" vertical="center"/>
    </xf>
    <xf numFmtId="0" fontId="28" fillId="0" borderId="82" xfId="0" applyFont="1" applyBorder="1" applyAlignment="1">
      <alignment horizontal="center" vertical="center"/>
    </xf>
    <xf numFmtId="164" fontId="26" fillId="36" borderId="84" xfId="0" applyNumberFormat="1" applyFont="1" applyFill="1" applyBorder="1" applyAlignment="1">
      <alignment horizontal="center" vertical="center"/>
    </xf>
    <xf numFmtId="0" fontId="23" fillId="0" borderId="85" xfId="0" applyFont="1" applyFill="1" applyBorder="1" applyAlignment="1">
      <alignment vertical="center"/>
    </xf>
    <xf numFmtId="0" fontId="23" fillId="0" borderId="63" xfId="0" applyFont="1" applyBorder="1" applyAlignment="1">
      <alignment vertical="center"/>
    </xf>
    <xf numFmtId="0" fontId="23" fillId="0" borderId="86" xfId="0" applyFont="1" applyBorder="1" applyAlignment="1">
      <alignment vertical="center"/>
    </xf>
    <xf numFmtId="0" fontId="23" fillId="35" borderId="86" xfId="0" applyFont="1" applyFill="1" applyBorder="1" applyAlignment="1">
      <alignment vertical="center"/>
    </xf>
    <xf numFmtId="0" fontId="23" fillId="35" borderId="63" xfId="0" applyFont="1" applyFill="1" applyBorder="1" applyAlignment="1">
      <alignment vertical="center"/>
    </xf>
    <xf numFmtId="0" fontId="42" fillId="0" borderId="63" xfId="0" applyFont="1" applyFill="1" applyBorder="1" applyAlignment="1">
      <alignment horizontal="left" vertical="center"/>
    </xf>
    <xf numFmtId="0" fontId="41" fillId="0" borderId="63" xfId="0" applyFont="1" applyBorder="1" applyAlignment="1">
      <alignment horizontal="center" vertical="center"/>
    </xf>
    <xf numFmtId="0" fontId="41" fillId="0" borderId="63" xfId="0" applyFont="1" applyBorder="1" applyAlignment="1">
      <alignment horizontal="center" vertical="center" wrapText="1"/>
    </xf>
    <xf numFmtId="164" fontId="41" fillId="0" borderId="63" xfId="0" applyNumberFormat="1" applyFont="1" applyBorder="1" applyAlignment="1">
      <alignment horizontal="center" vertical="center" wrapText="1"/>
    </xf>
    <xf numFmtId="0" fontId="34" fillId="38" borderId="63" xfId="0" applyFont="1" applyFill="1" applyBorder="1" applyAlignment="1">
      <alignment vertical="center"/>
    </xf>
    <xf numFmtId="0" fontId="34" fillId="0" borderId="63" xfId="0" applyFont="1" applyBorder="1" applyAlignment="1">
      <alignment horizontal="center" vertical="center"/>
    </xf>
    <xf numFmtId="6" fontId="34" fillId="38" borderId="87" xfId="0" applyNumberFormat="1" applyFont="1" applyFill="1" applyBorder="1" applyAlignment="1">
      <alignment horizontal="right" vertical="center"/>
    </xf>
    <xf numFmtId="165" fontId="34" fillId="0" borderId="88" xfId="0" applyNumberFormat="1" applyFont="1" applyBorder="1" applyAlignment="1">
      <alignment horizontal="right" vertical="center"/>
    </xf>
    <xf numFmtId="164" fontId="34" fillId="40" borderId="88" xfId="0" applyNumberFormat="1" applyFont="1" applyFill="1" applyBorder="1" applyAlignment="1">
      <alignment horizontal="right" vertical="center"/>
    </xf>
    <xf numFmtId="6" fontId="20" fillId="0" borderId="76" xfId="0" applyNumberFormat="1" applyFont="1" applyBorder="1"/>
    <xf numFmtId="6" fontId="20" fillId="0" borderId="89" xfId="0" applyNumberFormat="1" applyFont="1" applyBorder="1"/>
    <xf numFmtId="0" fontId="26" fillId="0" borderId="82" xfId="0" applyFont="1" applyBorder="1" applyAlignment="1">
      <alignment horizontal="center" vertical="center"/>
    </xf>
    <xf numFmtId="14" fontId="34" fillId="0" borderId="0" xfId="0" applyNumberFormat="1" applyFont="1"/>
    <xf numFmtId="0" fontId="20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0" fontId="27" fillId="39" borderId="90" xfId="0" applyFont="1" applyFill="1" applyBorder="1" applyAlignment="1">
      <alignment vertical="center"/>
    </xf>
    <xf numFmtId="0" fontId="26" fillId="0" borderId="90" xfId="0" applyFont="1" applyBorder="1" applyAlignment="1">
      <alignment horizontal="center" vertical="center"/>
    </xf>
    <xf numFmtId="0" fontId="28" fillId="0" borderId="90" xfId="0" applyFont="1" applyBorder="1" applyAlignment="1">
      <alignment horizontal="center" vertical="center"/>
    </xf>
    <xf numFmtId="164" fontId="26" fillId="39" borderId="91" xfId="0" applyNumberFormat="1" applyFont="1" applyFill="1" applyBorder="1" applyAlignment="1">
      <alignment horizontal="center" vertical="center"/>
    </xf>
    <xf numFmtId="0" fontId="23" fillId="0" borderId="92" xfId="0" applyFont="1" applyBorder="1" applyAlignment="1">
      <alignment vertical="center"/>
    </xf>
    <xf numFmtId="0" fontId="23" fillId="0" borderId="68" xfId="0" applyFont="1" applyBorder="1" applyAlignment="1">
      <alignment vertical="center"/>
    </xf>
    <xf numFmtId="0" fontId="23" fillId="0" borderId="93" xfId="0" applyFont="1" applyBorder="1" applyAlignment="1">
      <alignment vertical="center"/>
    </xf>
    <xf numFmtId="0" fontId="23" fillId="35" borderId="93" xfId="0" applyFont="1" applyFill="1" applyBorder="1" applyAlignment="1">
      <alignment vertical="center"/>
    </xf>
    <xf numFmtId="0" fontId="27" fillId="39" borderId="43" xfId="0" applyFont="1" applyFill="1" applyBorder="1" applyAlignment="1">
      <alignment vertical="center"/>
    </xf>
    <xf numFmtId="164" fontId="26" fillId="39" borderId="94" xfId="0" applyNumberFormat="1" applyFont="1" applyFill="1" applyBorder="1" applyAlignment="1">
      <alignment horizontal="center" vertical="center"/>
    </xf>
    <xf numFmtId="0" fontId="23" fillId="0" borderId="44" xfId="0" applyFont="1" applyBorder="1" applyAlignment="1">
      <alignment vertical="center"/>
    </xf>
    <xf numFmtId="0" fontId="23" fillId="35" borderId="95" xfId="0" applyFont="1" applyFill="1" applyBorder="1" applyAlignment="1">
      <alignment vertical="center"/>
    </xf>
    <xf numFmtId="0" fontId="27" fillId="36" borderId="46" xfId="0" applyFont="1" applyFill="1" applyBorder="1" applyAlignment="1">
      <alignment vertical="center"/>
    </xf>
    <xf numFmtId="164" fontId="26" fillId="36" borderId="96" xfId="0" applyNumberFormat="1" applyFont="1" applyFill="1" applyBorder="1" applyAlignment="1">
      <alignment horizontal="center" vertical="center"/>
    </xf>
    <xf numFmtId="0" fontId="23" fillId="35" borderId="19" xfId="0" applyFont="1" applyFill="1" applyBorder="1" applyAlignment="1">
      <alignment vertical="center"/>
    </xf>
    <xf numFmtId="0" fontId="20" fillId="41" borderId="19" xfId="0" applyFont="1" applyFill="1" applyBorder="1" applyAlignment="1">
      <alignment vertical="center"/>
    </xf>
    <xf numFmtId="6" fontId="20" fillId="41" borderId="41" xfId="0" applyNumberFormat="1" applyFont="1" applyFill="1" applyBorder="1" applyAlignment="1">
      <alignment horizontal="center" vertical="center"/>
    </xf>
    <xf numFmtId="0" fontId="40" fillId="0" borderId="36" xfId="0" applyFont="1" applyFill="1" applyBorder="1" applyAlignment="1">
      <alignment horizontal="left" vertical="center"/>
    </xf>
    <xf numFmtId="0" fontId="41" fillId="0" borderId="36" xfId="0" applyFont="1" applyBorder="1" applyAlignment="1">
      <alignment horizontal="center" vertical="center"/>
    </xf>
    <xf numFmtId="0" fontId="41" fillId="0" borderId="36" xfId="0" applyFont="1" applyBorder="1" applyAlignment="1">
      <alignment horizontal="center" vertical="center" wrapText="1"/>
    </xf>
    <xf numFmtId="164" fontId="41" fillId="0" borderId="36" xfId="0" applyNumberFormat="1" applyFont="1" applyBorder="1" applyAlignment="1">
      <alignment horizontal="center" vertical="center" wrapText="1"/>
    </xf>
    <xf numFmtId="0" fontId="40" fillId="0" borderId="78" xfId="0" applyFont="1" applyFill="1" applyBorder="1" applyAlignment="1">
      <alignment horizontal="left" vertical="center"/>
    </xf>
    <xf numFmtId="0" fontId="41" fillId="0" borderId="19" xfId="0" applyFont="1" applyBorder="1" applyAlignment="1">
      <alignment horizontal="center" vertical="center"/>
    </xf>
    <xf numFmtId="0" fontId="41" fillId="0" borderId="19" xfId="0" applyFont="1" applyBorder="1" applyAlignment="1">
      <alignment horizontal="center" vertical="center" wrapText="1"/>
    </xf>
    <xf numFmtId="0" fontId="40" fillId="0" borderId="19" xfId="0" applyFont="1" applyFill="1" applyBorder="1" applyAlignment="1">
      <alignment horizontal="left" vertical="center"/>
    </xf>
    <xf numFmtId="164" fontId="41" fillId="0" borderId="19" xfId="0" applyNumberFormat="1" applyFont="1" applyBorder="1" applyAlignment="1">
      <alignment horizontal="center" vertical="center" wrapText="1"/>
    </xf>
    <xf numFmtId="0" fontId="42" fillId="0" borderId="19" xfId="0" applyFont="1" applyFill="1" applyBorder="1" applyAlignment="1">
      <alignment horizontal="left" vertical="center"/>
    </xf>
    <xf numFmtId="0" fontId="39" fillId="0" borderId="0" xfId="0" applyFont="1" applyBorder="1"/>
    <xf numFmtId="0" fontId="34" fillId="38" borderId="36" xfId="0" applyFont="1" applyFill="1" applyBorder="1" applyAlignment="1">
      <alignment vertical="center"/>
    </xf>
    <xf numFmtId="6" fontId="34" fillId="38" borderId="65" xfId="0" applyNumberFormat="1" applyFont="1" applyFill="1" applyBorder="1" applyAlignment="1">
      <alignment horizontal="right" vertical="center"/>
    </xf>
    <xf numFmtId="164" fontId="26" fillId="36" borderId="97" xfId="0" applyNumberFormat="1" applyFont="1" applyFill="1" applyBorder="1" applyAlignment="1">
      <alignment horizontal="center" vertical="center"/>
    </xf>
    <xf numFmtId="0" fontId="23" fillId="0" borderId="33" xfId="0" applyFont="1" applyFill="1" applyBorder="1" applyAlignment="1">
      <alignment vertical="center"/>
    </xf>
    <xf numFmtId="0" fontId="20" fillId="0" borderId="0" xfId="0" applyFont="1" applyFill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0" fontId="30" fillId="37" borderId="0" xfId="0" applyFont="1" applyFill="1" applyBorder="1" applyAlignment="1">
      <alignment vertical="center"/>
    </xf>
    <xf numFmtId="0" fontId="27" fillId="36" borderId="36" xfId="0" applyFont="1" applyFill="1" applyBorder="1" applyAlignment="1">
      <alignment vertical="center"/>
    </xf>
    <xf numFmtId="0" fontId="27" fillId="36" borderId="19" xfId="0" applyFont="1" applyFill="1" applyBorder="1" applyAlignment="1">
      <alignment vertical="center"/>
    </xf>
    <xf numFmtId="164" fontId="26" fillId="36" borderId="98" xfId="0" applyNumberFormat="1" applyFont="1" applyFill="1" applyBorder="1" applyAlignment="1">
      <alignment horizontal="center" vertical="center"/>
    </xf>
    <xf numFmtId="164" fontId="26" fillId="36" borderId="99" xfId="0" applyNumberFormat="1" applyFont="1" applyFill="1" applyBorder="1" applyAlignment="1">
      <alignment horizontal="center" vertical="center"/>
    </xf>
    <xf numFmtId="164" fontId="26" fillId="36" borderId="100" xfId="0" applyNumberFormat="1" applyFont="1" applyFill="1" applyBorder="1" applyAlignment="1">
      <alignment horizontal="center" vertical="center"/>
    </xf>
    <xf numFmtId="0" fontId="23" fillId="0" borderId="101" xfId="0" applyFont="1" applyFill="1" applyBorder="1" applyAlignment="1">
      <alignment vertical="center"/>
    </xf>
    <xf numFmtId="0" fontId="23" fillId="0" borderId="102" xfId="0" applyFont="1" applyFill="1" applyBorder="1" applyAlignment="1">
      <alignment vertical="center"/>
    </xf>
    <xf numFmtId="0" fontId="23" fillId="0" borderId="103" xfId="0" applyFont="1" applyFill="1" applyBorder="1" applyAlignment="1">
      <alignment vertical="center"/>
    </xf>
    <xf numFmtId="0" fontId="23" fillId="0" borderId="101" xfId="0" applyFont="1" applyBorder="1" applyAlignment="1">
      <alignment vertical="center"/>
    </xf>
    <xf numFmtId="0" fontId="23" fillId="0" borderId="102" xfId="0" applyFont="1" applyBorder="1" applyAlignment="1">
      <alignment vertical="center"/>
    </xf>
    <xf numFmtId="0" fontId="23" fillId="0" borderId="103" xfId="0" applyFont="1" applyBorder="1" applyAlignment="1">
      <alignment vertical="center"/>
    </xf>
    <xf numFmtId="0" fontId="23" fillId="35" borderId="101" xfId="0" applyFont="1" applyFill="1" applyBorder="1" applyAlignment="1">
      <alignment vertical="center"/>
    </xf>
    <xf numFmtId="0" fontId="23" fillId="35" borderId="102" xfId="0" applyFont="1" applyFill="1" applyBorder="1" applyAlignment="1">
      <alignment vertical="center"/>
    </xf>
    <xf numFmtId="0" fontId="23" fillId="35" borderId="103" xfId="0" applyFont="1" applyFill="1" applyBorder="1" applyAlignment="1">
      <alignment vertical="center"/>
    </xf>
    <xf numFmtId="0" fontId="26" fillId="0" borderId="104" xfId="0" applyFont="1" applyBorder="1" applyAlignment="1">
      <alignment horizontal="center" vertical="center"/>
    </xf>
    <xf numFmtId="0" fontId="28" fillId="0" borderId="105" xfId="0" applyFont="1" applyBorder="1" applyAlignment="1">
      <alignment horizontal="center" vertical="center"/>
    </xf>
    <xf numFmtId="0" fontId="28" fillId="0" borderId="106" xfId="0" applyFont="1" applyBorder="1" applyAlignment="1">
      <alignment horizontal="center" vertical="center"/>
    </xf>
    <xf numFmtId="0" fontId="28" fillId="0" borderId="107" xfId="0" applyFont="1" applyBorder="1" applyAlignment="1">
      <alignment horizontal="center" vertical="center"/>
    </xf>
    <xf numFmtId="0" fontId="27" fillId="36" borderId="31" xfId="0" applyFont="1" applyFill="1" applyBorder="1" applyAlignment="1">
      <alignment vertical="center"/>
    </xf>
    <xf numFmtId="0" fontId="27" fillId="36" borderId="90" xfId="0" applyFont="1" applyFill="1" applyBorder="1" applyAlignment="1">
      <alignment vertical="center"/>
    </xf>
    <xf numFmtId="164" fontId="26" fillId="36" borderId="108" xfId="0" applyNumberFormat="1" applyFont="1" applyFill="1" applyBorder="1" applyAlignment="1">
      <alignment horizontal="center" vertical="center"/>
    </xf>
    <xf numFmtId="0" fontId="23" fillId="0" borderId="92" xfId="0" applyFont="1" applyFill="1" applyBorder="1" applyAlignment="1">
      <alignment vertical="center"/>
    </xf>
    <xf numFmtId="0" fontId="20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49" fontId="34" fillId="0" borderId="0" xfId="0" applyNumberFormat="1" applyFont="1" applyAlignment="1">
      <alignment horizontal="center" vertical="center"/>
    </xf>
    <xf numFmtId="6" fontId="30" fillId="38" borderId="80" xfId="0" applyNumberFormat="1" applyFont="1" applyFill="1" applyBorder="1" applyAlignment="1">
      <alignment horizontal="center" vertical="center"/>
    </xf>
    <xf numFmtId="0" fontId="20" fillId="41" borderId="31" xfId="0" applyFont="1" applyFill="1" applyBorder="1" applyAlignment="1">
      <alignment vertical="center"/>
    </xf>
    <xf numFmtId="0" fontId="30" fillId="0" borderId="31" xfId="0" applyFont="1" applyBorder="1" applyAlignment="1">
      <alignment horizontal="center" vertical="center"/>
    </xf>
    <xf numFmtId="6" fontId="20" fillId="41" borderId="37" xfId="0" applyNumberFormat="1" applyFont="1" applyFill="1" applyBorder="1" applyAlignment="1">
      <alignment horizontal="center" vertical="center"/>
    </xf>
    <xf numFmtId="6" fontId="20" fillId="0" borderId="109" xfId="0" applyNumberFormat="1" applyFont="1" applyBorder="1"/>
    <xf numFmtId="0" fontId="23" fillId="35" borderId="68" xfId="0" applyFont="1" applyFill="1" applyBorder="1" applyAlignment="1">
      <alignment vertical="center"/>
    </xf>
    <xf numFmtId="0" fontId="20" fillId="41" borderId="15" xfId="0" applyFont="1" applyFill="1" applyBorder="1" applyAlignment="1">
      <alignment vertical="center"/>
    </xf>
    <xf numFmtId="6" fontId="20" fillId="41" borderId="39" xfId="0" applyNumberFormat="1" applyFont="1" applyFill="1" applyBorder="1" applyAlignment="1">
      <alignment horizontal="center" vertical="center"/>
    </xf>
    <xf numFmtId="0" fontId="27" fillId="39" borderId="50" xfId="0" applyFont="1" applyFill="1" applyBorder="1" applyAlignment="1">
      <alignment vertical="center"/>
    </xf>
    <xf numFmtId="164" fontId="26" fillId="39" borderId="110" xfId="0" applyNumberFormat="1" applyFont="1" applyFill="1" applyBorder="1" applyAlignment="1">
      <alignment horizontal="center" vertical="center"/>
    </xf>
    <xf numFmtId="0" fontId="23" fillId="0" borderId="33" xfId="0" applyFont="1" applyBorder="1" applyAlignment="1">
      <alignment vertical="center"/>
    </xf>
    <xf numFmtId="0" fontId="23" fillId="35" borderId="109" xfId="0" applyFont="1" applyFill="1" applyBorder="1" applyAlignment="1">
      <alignment vertical="center"/>
    </xf>
    <xf numFmtId="6" fontId="20" fillId="37" borderId="111" xfId="0" applyNumberFormat="1" applyFont="1" applyFill="1" applyBorder="1" applyAlignment="1">
      <alignment horizontal="center" vertical="center"/>
    </xf>
    <xf numFmtId="0" fontId="20" fillId="34" borderId="111" xfId="0" applyFont="1" applyFill="1" applyBorder="1" applyProtection="1">
      <protection locked="0"/>
    </xf>
    <xf numFmtId="0" fontId="20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49" fontId="34" fillId="0" borderId="0" xfId="0" applyNumberFormat="1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20" fillId="0" borderId="0" xfId="0" applyFont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20" fillId="0" borderId="12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/>
    </xf>
    <xf numFmtId="0" fontId="20" fillId="0" borderId="12" xfId="0" applyFont="1" applyFill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21" fillId="34" borderId="0" xfId="0" applyFont="1" applyFill="1" applyBorder="1" applyAlignment="1" applyProtection="1">
      <alignment horizontal="center" vertical="center"/>
      <protection locked="0"/>
    </xf>
    <xf numFmtId="0" fontId="0" fillId="34" borderId="57" xfId="0" applyFill="1" applyBorder="1" applyAlignment="1" applyProtection="1">
      <alignment horizontal="left"/>
      <protection locked="0"/>
    </xf>
    <xf numFmtId="0" fontId="0" fillId="34" borderId="58" xfId="0" applyFill="1" applyBorder="1" applyAlignment="1" applyProtection="1">
      <alignment horizontal="left"/>
      <protection locked="0"/>
    </xf>
    <xf numFmtId="0" fontId="0" fillId="34" borderId="59" xfId="0" applyFill="1" applyBorder="1" applyAlignment="1" applyProtection="1">
      <alignment horizontal="left"/>
      <protection locked="0"/>
    </xf>
    <xf numFmtId="0" fontId="0" fillId="0" borderId="57" xfId="0" applyFill="1" applyBorder="1" applyAlignment="1">
      <alignment horizontal="left"/>
    </xf>
    <xf numFmtId="0" fontId="0" fillId="0" borderId="59" xfId="0" applyFill="1" applyBorder="1" applyAlignment="1">
      <alignment horizontal="left"/>
    </xf>
    <xf numFmtId="0" fontId="31" fillId="0" borderId="0" xfId="0" applyFont="1" applyBorder="1" applyAlignment="1">
      <alignment horizontal="left"/>
    </xf>
    <xf numFmtId="0" fontId="33" fillId="0" borderId="0" xfId="42" applyBorder="1" applyAlignment="1">
      <alignment horizontal="left"/>
    </xf>
    <xf numFmtId="0" fontId="23" fillId="0" borderId="0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center" vertical="center" wrapText="1"/>
    </xf>
    <xf numFmtId="0" fontId="23" fillId="0" borderId="12" xfId="0" applyFont="1" applyFill="1" applyBorder="1" applyAlignment="1">
      <alignment horizontal="center" vertical="center" wrapText="1"/>
    </xf>
    <xf numFmtId="0" fontId="23" fillId="0" borderId="16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12" xfId="0" applyFont="1" applyFill="1" applyBorder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0" fontId="23" fillId="0" borderId="12" xfId="0" applyFont="1" applyBorder="1" applyAlignment="1">
      <alignment horizontal="center" vertical="center"/>
    </xf>
    <xf numFmtId="0" fontId="38" fillId="0" borderId="0" xfId="0" applyFont="1" applyAlignment="1">
      <alignment horizontal="center" vertical="center" wrapText="1"/>
    </xf>
    <xf numFmtId="0" fontId="38" fillId="0" borderId="12" xfId="0" applyFont="1" applyBorder="1" applyAlignment="1">
      <alignment horizontal="center" vertical="center" wrapText="1"/>
    </xf>
    <xf numFmtId="0" fontId="38" fillId="0" borderId="0" xfId="0" applyFont="1" applyBorder="1" applyAlignment="1">
      <alignment horizontal="center" vertical="center" wrapText="1"/>
    </xf>
    <xf numFmtId="0" fontId="38" fillId="0" borderId="0" xfId="0" applyFont="1" applyFill="1" applyBorder="1" applyAlignment="1">
      <alignment horizontal="center" vertical="center"/>
    </xf>
    <xf numFmtId="0" fontId="38" fillId="0" borderId="12" xfId="0" applyFont="1" applyFill="1" applyBorder="1" applyAlignment="1">
      <alignment horizontal="center" vertical="center"/>
    </xf>
    <xf numFmtId="0" fontId="38" fillId="0" borderId="0" xfId="0" applyFont="1" applyBorder="1" applyAlignment="1">
      <alignment horizontal="center" vertical="center"/>
    </xf>
    <xf numFmtId="0" fontId="38" fillId="0" borderId="12" xfId="0" applyFont="1" applyBorder="1" applyAlignment="1">
      <alignment horizontal="center" vertical="center"/>
    </xf>
    <xf numFmtId="0" fontId="34" fillId="0" borderId="0" xfId="0" applyFont="1" applyAlignment="1">
      <alignment horizontal="center" vertical="center" wrapText="1"/>
    </xf>
    <xf numFmtId="49" fontId="34" fillId="0" borderId="0" xfId="0" applyNumberFormat="1" applyFont="1" applyAlignment="1">
      <alignment horizontal="center" vertical="center"/>
    </xf>
    <xf numFmtId="0" fontId="34" fillId="0" borderId="0" xfId="0" applyFont="1" applyFill="1" applyBorder="1" applyAlignment="1">
      <alignment horizontal="center" vertical="center"/>
    </xf>
    <xf numFmtId="0" fontId="34" fillId="0" borderId="12" xfId="0" applyFont="1" applyFill="1" applyBorder="1" applyAlignment="1">
      <alignment horizontal="center" vertical="center"/>
    </xf>
    <xf numFmtId="0" fontId="34" fillId="0" borderId="0" xfId="0" applyFont="1" applyBorder="1" applyAlignment="1">
      <alignment horizontal="center" vertical="center"/>
    </xf>
    <xf numFmtId="0" fontId="34" fillId="0" borderId="12" xfId="0" applyFont="1" applyBorder="1" applyAlignment="1">
      <alignment horizontal="center" vertical="center"/>
    </xf>
    <xf numFmtId="0" fontId="34" fillId="0" borderId="0" xfId="0" applyFont="1" applyBorder="1" applyAlignment="1">
      <alignment horizontal="center" vertical="center" wrapText="1"/>
    </xf>
    <xf numFmtId="0" fontId="34" fillId="0" borderId="12" xfId="0" applyFont="1" applyBorder="1" applyAlignment="1">
      <alignment horizontal="center" vertical="center" wrapText="1"/>
    </xf>
    <xf numFmtId="0" fontId="34" fillId="0" borderId="0" xfId="0" applyFont="1" applyFill="1" applyBorder="1" applyAlignment="1">
      <alignment horizontal="center" vertical="center" wrapText="1"/>
    </xf>
    <xf numFmtId="0" fontId="34" fillId="0" borderId="12" xfId="0" applyFont="1" applyFill="1" applyBorder="1" applyAlignment="1">
      <alignment horizontal="center" vertical="center" wrapText="1"/>
    </xf>
    <xf numFmtId="165" fontId="34" fillId="0" borderId="0" xfId="0" applyNumberFormat="1" applyFont="1" applyBorder="1" applyAlignment="1">
      <alignment horizontal="center" vertical="center" wrapText="1"/>
    </xf>
    <xf numFmtId="165" fontId="34" fillId="0" borderId="68" xfId="0" applyNumberFormat="1" applyFont="1" applyBorder="1" applyAlignment="1">
      <alignment horizontal="center" vertical="center" wrapText="1"/>
    </xf>
    <xf numFmtId="164" fontId="34" fillId="0" borderId="0" xfId="0" applyNumberFormat="1" applyFont="1" applyBorder="1" applyAlignment="1">
      <alignment horizontal="center" vertical="center" wrapText="1"/>
    </xf>
    <xf numFmtId="164" fontId="34" fillId="0" borderId="68" xfId="0" applyNumberFormat="1" applyFont="1" applyBorder="1" applyAlignment="1">
      <alignment horizontal="center" vertical="center" wrapText="1"/>
    </xf>
    <xf numFmtId="0" fontId="30" fillId="37" borderId="36" xfId="0" applyFont="1" applyFill="1" applyBorder="1" applyAlignment="1">
      <alignment vertical="center"/>
    </xf>
    <xf numFmtId="0" fontId="20" fillId="0" borderId="36" xfId="0" applyFont="1" applyBorder="1" applyAlignment="1">
      <alignment horizontal="center" vertical="center"/>
    </xf>
    <xf numFmtId="6" fontId="20" fillId="37" borderId="112" xfId="0" applyNumberFormat="1" applyFont="1" applyFill="1" applyBorder="1" applyAlignment="1">
      <alignment horizontal="center" vertical="center"/>
    </xf>
    <xf numFmtId="0" fontId="20" fillId="34" borderId="112" xfId="0" applyFont="1" applyFill="1" applyBorder="1" applyProtection="1">
      <protection locked="0"/>
    </xf>
    <xf numFmtId="6" fontId="20" fillId="0" borderId="95" xfId="0" applyNumberFormat="1" applyFont="1" applyBorder="1"/>
    <xf numFmtId="0" fontId="30" fillId="37" borderId="19" xfId="0" applyFont="1" applyFill="1" applyBorder="1" applyAlignment="1">
      <alignment vertical="center"/>
    </xf>
    <xf numFmtId="6" fontId="20" fillId="37" borderId="78" xfId="0" applyNumberFormat="1" applyFont="1" applyFill="1" applyBorder="1" applyAlignment="1">
      <alignment horizontal="center" vertical="center"/>
    </xf>
    <xf numFmtId="0" fontId="20" fillId="34" borderId="78" xfId="0" applyFont="1" applyFill="1" applyBorder="1" applyProtection="1">
      <protection locked="0"/>
    </xf>
    <xf numFmtId="0" fontId="30" fillId="0" borderId="36" xfId="0" applyFont="1" applyBorder="1" applyAlignment="1">
      <alignment horizontal="center" vertical="center"/>
    </xf>
    <xf numFmtId="0" fontId="30" fillId="41" borderId="19" xfId="0" applyFont="1" applyFill="1" applyBorder="1" applyAlignment="1">
      <alignment vertical="center"/>
    </xf>
    <xf numFmtId="0" fontId="30" fillId="42" borderId="19" xfId="0" applyFont="1" applyFill="1" applyBorder="1" applyAlignment="1">
      <alignment vertical="center"/>
    </xf>
    <xf numFmtId="0" fontId="20" fillId="41" borderId="63" xfId="0" applyFont="1" applyFill="1" applyBorder="1" applyAlignment="1">
      <alignment vertical="center"/>
    </xf>
    <xf numFmtId="0" fontId="20" fillId="41" borderId="0" xfId="0" applyFont="1" applyFill="1" applyBorder="1" applyAlignment="1">
      <alignment vertical="center"/>
    </xf>
    <xf numFmtId="0" fontId="23" fillId="0" borderId="113" xfId="0" applyFont="1" applyBorder="1" applyAlignment="1">
      <alignment vertical="center"/>
    </xf>
    <xf numFmtId="0" fontId="23" fillId="0" borderId="114" xfId="0" applyFont="1" applyBorder="1" applyAlignment="1">
      <alignment vertical="center"/>
    </xf>
    <xf numFmtId="0" fontId="23" fillId="35" borderId="115" xfId="0" applyFont="1" applyFill="1" applyBorder="1" applyAlignment="1">
      <alignment vertical="center"/>
    </xf>
    <xf numFmtId="0" fontId="23" fillId="0" borderId="116" xfId="0" applyFont="1" applyFill="1" applyBorder="1" applyAlignment="1">
      <alignment vertical="center"/>
    </xf>
    <xf numFmtId="0" fontId="23" fillId="0" borderId="117" xfId="0" applyFont="1" applyBorder="1" applyAlignment="1">
      <alignment vertical="center"/>
    </xf>
    <xf numFmtId="0" fontId="23" fillId="0" borderId="42" xfId="0" applyFont="1" applyFill="1" applyBorder="1" applyAlignment="1">
      <alignment vertical="center"/>
    </xf>
    <xf numFmtId="6" fontId="20" fillId="37" borderId="118" xfId="0" applyNumberFormat="1" applyFont="1" applyFill="1" applyBorder="1" applyAlignment="1">
      <alignment horizontal="center" vertical="center"/>
    </xf>
    <xf numFmtId="0" fontId="20" fillId="34" borderId="118" xfId="0" applyFont="1" applyFill="1" applyBorder="1" applyProtection="1">
      <protection locked="0"/>
    </xf>
    <xf numFmtId="0" fontId="30" fillId="37" borderId="15" xfId="0" applyFont="1" applyFill="1" applyBorder="1" applyAlignment="1">
      <alignment vertical="center"/>
    </xf>
    <xf numFmtId="0" fontId="30" fillId="41" borderId="31" xfId="0" applyFont="1" applyFill="1" applyBorder="1" applyAlignment="1">
      <alignment vertical="center"/>
    </xf>
    <xf numFmtId="0" fontId="27" fillId="39" borderId="119" xfId="0" applyFont="1" applyFill="1" applyBorder="1" applyAlignment="1">
      <alignment vertical="center"/>
    </xf>
    <xf numFmtId="0" fontId="26" fillId="0" borderId="119" xfId="0" applyFont="1" applyBorder="1" applyAlignment="1">
      <alignment horizontal="center" vertical="center"/>
    </xf>
    <xf numFmtId="0" fontId="28" fillId="0" borderId="119" xfId="0" applyFont="1" applyBorder="1" applyAlignment="1">
      <alignment horizontal="center" vertical="center"/>
    </xf>
    <xf numFmtId="164" fontId="26" fillId="39" borderId="120" xfId="0" applyNumberFormat="1" applyFont="1" applyFill="1" applyBorder="1" applyAlignment="1">
      <alignment horizontal="center" vertical="center"/>
    </xf>
    <xf numFmtId="0" fontId="23" fillId="0" borderId="121" xfId="0" applyFont="1" applyBorder="1" applyAlignment="1">
      <alignment vertical="center"/>
    </xf>
    <xf numFmtId="0" fontId="23" fillId="0" borderId="122" xfId="0" applyFont="1" applyBorder="1" applyAlignment="1">
      <alignment vertical="center"/>
    </xf>
    <xf numFmtId="0" fontId="23" fillId="35" borderId="122" xfId="0" applyFont="1" applyFill="1" applyBorder="1" applyAlignment="1">
      <alignment vertical="center"/>
    </xf>
    <xf numFmtId="0" fontId="23" fillId="35" borderId="123" xfId="0" applyFont="1" applyFill="1" applyBorder="1" applyAlignment="1">
      <alignment vertical="center"/>
    </xf>
    <xf numFmtId="0" fontId="34" fillId="41" borderId="36" xfId="0" applyFont="1" applyFill="1" applyBorder="1" applyAlignment="1">
      <alignment vertical="center"/>
    </xf>
    <xf numFmtId="0" fontId="34" fillId="42" borderId="36" xfId="0" applyFont="1" applyFill="1" applyBorder="1" applyAlignment="1">
      <alignment vertical="center"/>
    </xf>
  </cellXfs>
  <cellStyles count="45">
    <cellStyle name="20 % – Zvýraznění1" xfId="1" builtinId="30" customBuiltin="1"/>
    <cellStyle name="20 % – Zvýraznění2" xfId="2" builtinId="34" customBuiltin="1"/>
    <cellStyle name="20 % – Zvýraznění3" xfId="3" builtinId="38" customBuiltin="1"/>
    <cellStyle name="20 % – Zvýraznění4" xfId="4" builtinId="42" customBuiltin="1"/>
    <cellStyle name="20 % – Zvýraznění5" xfId="5" builtinId="46" customBuiltin="1"/>
    <cellStyle name="20 % – Zvýraznění6" xfId="6" builtinId="50" customBuiltin="1"/>
    <cellStyle name="40 % – Zvýraznění1" xfId="7" builtinId="31" customBuiltin="1"/>
    <cellStyle name="40 % – Zvýraznění2" xfId="8" builtinId="35" customBuiltin="1"/>
    <cellStyle name="40 % – Zvýraznění3" xfId="9" builtinId="39" customBuiltin="1"/>
    <cellStyle name="40 % – Zvýraznění4" xfId="10" builtinId="43" customBuiltin="1"/>
    <cellStyle name="40 % – Zvýraznění5" xfId="11" builtinId="47" customBuiltin="1"/>
    <cellStyle name="40 % – Zvýraznění6" xfId="12" builtinId="51" customBuiltin="1"/>
    <cellStyle name="60 % – Zvýraznění1" xfId="13" builtinId="32" customBuiltin="1"/>
    <cellStyle name="60 % – Zvýraznění2" xfId="14" builtinId="36" customBuiltin="1"/>
    <cellStyle name="60 % – Zvýraznění3" xfId="15" builtinId="40" customBuiltin="1"/>
    <cellStyle name="60 % – Zvýraznění4" xfId="16" builtinId="44" customBuiltin="1"/>
    <cellStyle name="60 % – Zvýraznění5" xfId="17" builtinId="48" customBuiltin="1"/>
    <cellStyle name="60 % – Zvýraznění6" xfId="18" builtinId="52" customBuiltin="1"/>
    <cellStyle name="Celkem" xfId="19" builtinId="25" customBuiltin="1"/>
    <cellStyle name="Hypertextový odkaz" xfId="42" builtinId="8"/>
    <cellStyle name="Kontrolní buňka" xfId="21" builtinId="23" customBuiltin="1"/>
    <cellStyle name="Nadpis 1" xfId="22" builtinId="16" customBuiltin="1"/>
    <cellStyle name="Nadpis 2" xfId="23" builtinId="17" customBuiltin="1"/>
    <cellStyle name="Nadpis 3" xfId="24" builtinId="18" customBuiltin="1"/>
    <cellStyle name="Nadpis 4" xfId="25" builtinId="19" customBuiltin="1"/>
    <cellStyle name="Název" xfId="26" builtinId="15" customBuiltin="1"/>
    <cellStyle name="Neutrální" xfId="27" builtinId="28" customBuiltin="1"/>
    <cellStyle name="Normální" xfId="0" builtinId="0" customBuiltin="1"/>
    <cellStyle name="Normální 2" xfId="43"/>
    <cellStyle name="Normální 3" xfId="44"/>
    <cellStyle name="Poznámka" xfId="28" builtinId="10" customBuiltin="1"/>
    <cellStyle name="Propojená buňka" xfId="29" builtinId="24" customBuiltin="1"/>
    <cellStyle name="Správně" xfId="30" builtinId="26" customBuiltin="1"/>
    <cellStyle name="Špatně" xfId="20" builtinId="27" customBuiltin="1"/>
    <cellStyle name="Text upozornění" xfId="31" builtinId="11" customBuiltin="1"/>
    <cellStyle name="Vstup" xfId="32" builtinId="20" customBuiltin="1"/>
    <cellStyle name="Výpočet" xfId="33" builtinId="22" customBuiltin="1"/>
    <cellStyle name="Výstup" xfId="34" builtinId="21" customBuiltin="1"/>
    <cellStyle name="Vysvětlující text" xfId="35" builtinId="53" customBuiltin="1"/>
    <cellStyle name="Zvýraznění 1" xfId="36" builtinId="29" customBuiltin="1"/>
    <cellStyle name="Zvýraznění 2" xfId="37" builtinId="33" customBuiltin="1"/>
    <cellStyle name="Zvýraznění 3" xfId="38" builtinId="37" customBuiltin="1"/>
    <cellStyle name="Zvýraznění 4" xfId="39" builtinId="41" customBuiltin="1"/>
    <cellStyle name="Zvýraznění 5" xfId="40" builtinId="45" customBuiltin="1"/>
    <cellStyle name="Zvýraznění 6" xfId="41" builtinId="49" customBuiltin="1"/>
  </cellStyles>
  <dxfs count="0"/>
  <tableStyles count="0" defaultTableStyle="TableStyleMedium9" defaultPivotStyle="PivotStyleLight16"/>
  <colors>
    <mruColors>
      <color rgb="FFFFEFEF"/>
      <color rgb="FFFFE5E5"/>
      <color rgb="FFFFFF66"/>
      <color rgb="FFEAEAEA"/>
      <color rgb="FFF9F9F9"/>
      <color rgb="FFFDFDFD"/>
      <color rgb="FF4F5624"/>
      <color rgb="FFF2F2F2"/>
      <color rgb="FFE0E0E0"/>
      <color rgb="FFEEEE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edlacekkurdejov.cz/ochrana-osobnich-udaju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9"/>
  <sheetViews>
    <sheetView showGridLines="0" tabSelected="1" showRuler="0" showWhiteSpace="0" zoomScaleNormal="100" zoomScaleSheetLayoutView="75" zoomScalePageLayoutView="90" workbookViewId="0">
      <selection activeCell="I1" sqref="I1:J1"/>
    </sheetView>
  </sheetViews>
  <sheetFormatPr defaultRowHeight="13.2" x14ac:dyDescent="0.25"/>
  <cols>
    <col min="1" max="1" width="22.88671875" customWidth="1"/>
    <col min="2" max="2" width="11" customWidth="1"/>
    <col min="3" max="3" width="23.44140625" customWidth="1"/>
    <col min="4" max="4" width="10.5546875" customWidth="1"/>
    <col min="5" max="5" width="8.33203125" customWidth="1"/>
    <col min="6" max="6" width="7.6640625" customWidth="1"/>
    <col min="7" max="7" width="8.6640625" customWidth="1"/>
    <col min="8" max="8" width="12.5546875" customWidth="1"/>
    <col min="9" max="9" width="11.33203125" customWidth="1"/>
    <col min="10" max="10" width="12.109375" customWidth="1"/>
    <col min="11" max="11" width="8.5546875" customWidth="1"/>
    <col min="12" max="12" width="10.44140625" customWidth="1"/>
    <col min="13" max="13" width="8.88671875" customWidth="1"/>
    <col min="14" max="14" width="10.33203125" customWidth="1"/>
    <col min="15" max="15" width="9.33203125" customWidth="1"/>
    <col min="16" max="16" width="9.88671875" customWidth="1"/>
    <col min="17" max="17" width="7.88671875" customWidth="1"/>
    <col min="18" max="18" width="10.33203125" customWidth="1"/>
  </cols>
  <sheetData>
    <row r="1" spans="1:16" ht="20.25" customHeight="1" x14ac:dyDescent="0.25">
      <c r="A1" s="288" t="s">
        <v>49</v>
      </c>
      <c r="B1" s="290" t="s">
        <v>1</v>
      </c>
      <c r="C1" s="284" t="s">
        <v>2</v>
      </c>
      <c r="D1" s="290" t="s">
        <v>3</v>
      </c>
      <c r="E1" s="284" t="s">
        <v>4</v>
      </c>
      <c r="F1" s="284" t="s">
        <v>5</v>
      </c>
      <c r="G1" s="284" t="s">
        <v>6</v>
      </c>
      <c r="H1" s="286" t="s">
        <v>14</v>
      </c>
      <c r="I1" s="292" t="s">
        <v>15</v>
      </c>
      <c r="J1" s="292"/>
      <c r="K1" s="288"/>
      <c r="L1" s="288"/>
      <c r="M1" s="7"/>
      <c r="N1" s="5"/>
      <c r="O1" s="5"/>
      <c r="P1" s="6"/>
    </row>
    <row r="2" spans="1:16" ht="20.25" customHeight="1" thickBot="1" x14ac:dyDescent="0.3">
      <c r="A2" s="289"/>
      <c r="B2" s="291"/>
      <c r="C2" s="285"/>
      <c r="D2" s="291"/>
      <c r="E2" s="285"/>
      <c r="F2" s="285"/>
      <c r="G2" s="285"/>
      <c r="H2" s="287"/>
      <c r="I2" s="2" t="s">
        <v>12</v>
      </c>
      <c r="J2" s="2" t="s">
        <v>13</v>
      </c>
      <c r="K2" s="3"/>
      <c r="L2" s="3"/>
      <c r="M2" s="7"/>
      <c r="N2" s="3"/>
      <c r="O2" s="3"/>
      <c r="P2" s="3"/>
    </row>
    <row r="3" spans="1:16" ht="19.5" customHeight="1" thickTop="1" x14ac:dyDescent="0.25">
      <c r="A3" s="330" t="s">
        <v>55</v>
      </c>
      <c r="B3" s="331">
        <v>2024</v>
      </c>
      <c r="C3" s="338" t="s">
        <v>16</v>
      </c>
      <c r="D3" s="331" t="s">
        <v>7</v>
      </c>
      <c r="E3" s="331">
        <v>13.5</v>
      </c>
      <c r="F3" s="331">
        <v>1.3</v>
      </c>
      <c r="G3" s="331">
        <v>6.6</v>
      </c>
      <c r="H3" s="332">
        <v>180</v>
      </c>
      <c r="I3" s="333"/>
      <c r="J3" s="334">
        <f t="shared" ref="J3:J13" si="0">I3*H3</f>
        <v>0</v>
      </c>
      <c r="K3" s="280"/>
      <c r="L3" s="280"/>
      <c r="M3" s="7"/>
      <c r="N3" s="280"/>
      <c r="O3" s="280"/>
      <c r="P3" s="280"/>
    </row>
    <row r="4" spans="1:16" ht="19.5" customHeight="1" x14ac:dyDescent="0.25">
      <c r="A4" s="335" t="s">
        <v>50</v>
      </c>
      <c r="B4" s="65">
        <v>2024</v>
      </c>
      <c r="C4" s="169" t="s">
        <v>57</v>
      </c>
      <c r="D4" s="65" t="s">
        <v>7</v>
      </c>
      <c r="E4" s="65">
        <v>14</v>
      </c>
      <c r="F4" s="65">
        <v>2.2999999999999998</v>
      </c>
      <c r="G4" s="65">
        <v>6.7</v>
      </c>
      <c r="H4" s="336">
        <v>190</v>
      </c>
      <c r="I4" s="337"/>
      <c r="J4" s="143">
        <f t="shared" si="0"/>
        <v>0</v>
      </c>
      <c r="K4" s="280"/>
      <c r="L4" s="280"/>
      <c r="M4" s="7"/>
      <c r="N4" s="280"/>
      <c r="O4" s="280"/>
      <c r="P4" s="280"/>
    </row>
    <row r="5" spans="1:16" ht="19.5" customHeight="1" x14ac:dyDescent="0.25">
      <c r="A5" s="335" t="s">
        <v>82</v>
      </c>
      <c r="B5" s="65">
        <v>2024</v>
      </c>
      <c r="C5" s="169" t="s">
        <v>8</v>
      </c>
      <c r="D5" s="65" t="s">
        <v>7</v>
      </c>
      <c r="E5" s="65">
        <v>14</v>
      </c>
      <c r="F5" s="65">
        <v>7.9</v>
      </c>
      <c r="G5" s="65">
        <v>7.9</v>
      </c>
      <c r="H5" s="336">
        <v>230</v>
      </c>
      <c r="I5" s="337"/>
      <c r="J5" s="143">
        <f t="shared" si="0"/>
        <v>0</v>
      </c>
      <c r="K5" s="280"/>
      <c r="L5" s="280"/>
      <c r="M5" s="7"/>
      <c r="N5" s="280"/>
      <c r="O5" s="280"/>
      <c r="P5" s="280"/>
    </row>
    <row r="6" spans="1:16" ht="19.5" customHeight="1" x14ac:dyDescent="0.25">
      <c r="A6" s="335" t="s">
        <v>46</v>
      </c>
      <c r="B6" s="65">
        <v>2024</v>
      </c>
      <c r="C6" s="169" t="s">
        <v>57</v>
      </c>
      <c r="D6" s="65" t="s">
        <v>7</v>
      </c>
      <c r="E6" s="65">
        <v>14</v>
      </c>
      <c r="F6" s="65">
        <v>6.3</v>
      </c>
      <c r="G6" s="65">
        <v>6.7</v>
      </c>
      <c r="H6" s="336">
        <v>230</v>
      </c>
      <c r="I6" s="337"/>
      <c r="J6" s="143">
        <f t="shared" si="0"/>
        <v>0</v>
      </c>
      <c r="K6" s="280"/>
      <c r="L6" s="280"/>
      <c r="M6" s="7"/>
      <c r="N6" s="280"/>
      <c r="O6" s="280"/>
      <c r="P6" s="280"/>
    </row>
    <row r="7" spans="1:16" ht="19.5" customHeight="1" x14ac:dyDescent="0.25">
      <c r="A7" s="335" t="s">
        <v>51</v>
      </c>
      <c r="B7" s="65">
        <v>2024</v>
      </c>
      <c r="C7" s="169" t="s">
        <v>48</v>
      </c>
      <c r="D7" s="65" t="s">
        <v>7</v>
      </c>
      <c r="E7" s="65">
        <v>0</v>
      </c>
      <c r="F7" s="65">
        <v>0</v>
      </c>
      <c r="G7" s="65">
        <v>0</v>
      </c>
      <c r="H7" s="336">
        <v>0</v>
      </c>
      <c r="I7" s="337"/>
      <c r="J7" s="143">
        <f t="shared" si="0"/>
        <v>0</v>
      </c>
      <c r="K7" s="280"/>
      <c r="L7" s="280"/>
      <c r="M7" s="7"/>
      <c r="N7" s="280"/>
      <c r="O7" s="280"/>
      <c r="P7" s="280"/>
    </row>
    <row r="8" spans="1:16" ht="19.5" customHeight="1" x14ac:dyDescent="0.25">
      <c r="A8" s="335" t="s">
        <v>47</v>
      </c>
      <c r="B8" s="65">
        <v>2024</v>
      </c>
      <c r="C8" s="169" t="s">
        <v>57</v>
      </c>
      <c r="D8" s="65" t="s">
        <v>7</v>
      </c>
      <c r="E8" s="65">
        <v>12.5</v>
      </c>
      <c r="F8" s="65">
        <v>6.2</v>
      </c>
      <c r="G8" s="65">
        <v>7.3</v>
      </c>
      <c r="H8" s="336">
        <v>230</v>
      </c>
      <c r="I8" s="337"/>
      <c r="J8" s="143">
        <f t="shared" si="0"/>
        <v>0</v>
      </c>
      <c r="K8" s="280"/>
      <c r="L8" s="280"/>
      <c r="M8" s="7"/>
      <c r="N8" s="280"/>
      <c r="O8" s="280"/>
      <c r="P8" s="280"/>
    </row>
    <row r="9" spans="1:16" ht="19.5" customHeight="1" x14ac:dyDescent="0.25">
      <c r="A9" s="335" t="s">
        <v>47</v>
      </c>
      <c r="B9" s="65">
        <v>2024</v>
      </c>
      <c r="C9" s="169" t="s">
        <v>8</v>
      </c>
      <c r="D9" s="65" t="s">
        <v>7</v>
      </c>
      <c r="E9" s="65">
        <v>12.5</v>
      </c>
      <c r="F9" s="65">
        <v>0.5</v>
      </c>
      <c r="G9" s="65">
        <v>6.8</v>
      </c>
      <c r="H9" s="336">
        <v>230</v>
      </c>
      <c r="I9" s="337"/>
      <c r="J9" s="143">
        <f t="shared" si="0"/>
        <v>0</v>
      </c>
      <c r="K9" s="280"/>
      <c r="L9" s="280"/>
      <c r="M9" s="7"/>
      <c r="N9" s="280"/>
      <c r="O9" s="280"/>
      <c r="P9" s="280"/>
    </row>
    <row r="10" spans="1:16" ht="19.5" customHeight="1" x14ac:dyDescent="0.25">
      <c r="A10" s="340" t="s">
        <v>84</v>
      </c>
      <c r="B10" s="65">
        <v>2024</v>
      </c>
      <c r="C10" s="169" t="s">
        <v>8</v>
      </c>
      <c r="D10" s="65" t="s">
        <v>7</v>
      </c>
      <c r="E10" s="65">
        <v>13</v>
      </c>
      <c r="F10" s="65">
        <v>4</v>
      </c>
      <c r="G10" s="65">
        <v>5.9</v>
      </c>
      <c r="H10" s="336">
        <v>180</v>
      </c>
      <c r="I10" s="337"/>
      <c r="J10" s="143">
        <f t="shared" si="0"/>
        <v>0</v>
      </c>
      <c r="K10" s="280"/>
      <c r="L10" s="280"/>
      <c r="M10" s="7"/>
      <c r="N10" s="280"/>
      <c r="O10" s="280"/>
      <c r="P10" s="280"/>
    </row>
    <row r="11" spans="1:16" ht="19.5" customHeight="1" x14ac:dyDescent="0.25">
      <c r="A11" s="339" t="s">
        <v>56</v>
      </c>
      <c r="B11" s="65">
        <v>2024</v>
      </c>
      <c r="C11" s="169" t="s">
        <v>53</v>
      </c>
      <c r="D11" s="65" t="s">
        <v>7</v>
      </c>
      <c r="E11" s="65">
        <v>13</v>
      </c>
      <c r="F11" s="65">
        <v>0.2</v>
      </c>
      <c r="G11" s="65">
        <v>5.5</v>
      </c>
      <c r="H11" s="336">
        <v>200</v>
      </c>
      <c r="I11" s="337"/>
      <c r="J11" s="143">
        <f t="shared" si="0"/>
        <v>0</v>
      </c>
      <c r="K11" s="280"/>
      <c r="L11" s="280"/>
      <c r="M11" s="7"/>
      <c r="N11" s="280"/>
      <c r="O11" s="280"/>
      <c r="P11" s="280"/>
    </row>
    <row r="12" spans="1:16" ht="19.5" customHeight="1" x14ac:dyDescent="0.25">
      <c r="A12" s="339" t="s">
        <v>34</v>
      </c>
      <c r="B12" s="65">
        <v>2024</v>
      </c>
      <c r="C12" s="169" t="s">
        <v>53</v>
      </c>
      <c r="D12" s="65" t="s">
        <v>7</v>
      </c>
      <c r="E12" s="65">
        <v>12.5</v>
      </c>
      <c r="F12" s="65">
        <v>0.1</v>
      </c>
      <c r="G12" s="65">
        <v>5.8</v>
      </c>
      <c r="H12" s="336">
        <v>200</v>
      </c>
      <c r="I12" s="337"/>
      <c r="J12" s="143">
        <f t="shared" si="0"/>
        <v>0</v>
      </c>
      <c r="K12" s="280"/>
      <c r="L12" s="280"/>
      <c r="M12" s="7"/>
      <c r="N12" s="280"/>
      <c r="O12" s="280"/>
      <c r="P12" s="280"/>
    </row>
    <row r="13" spans="1:16" ht="19.5" customHeight="1" thickBot="1" x14ac:dyDescent="0.3">
      <c r="A13" s="352" t="s">
        <v>86</v>
      </c>
      <c r="B13" s="59">
        <v>2024</v>
      </c>
      <c r="C13" s="268" t="s">
        <v>53</v>
      </c>
      <c r="D13" s="59" t="s">
        <v>7</v>
      </c>
      <c r="E13" s="59">
        <v>0</v>
      </c>
      <c r="F13" s="59">
        <v>0</v>
      </c>
      <c r="G13" s="59">
        <v>0</v>
      </c>
      <c r="H13" s="349">
        <v>0</v>
      </c>
      <c r="I13" s="350"/>
      <c r="J13" s="270">
        <f t="shared" si="0"/>
        <v>0</v>
      </c>
      <c r="K13" s="280"/>
      <c r="L13" s="280"/>
      <c r="M13" s="7"/>
      <c r="N13" s="280"/>
      <c r="O13" s="280"/>
      <c r="P13" s="280"/>
    </row>
    <row r="14" spans="1:16" ht="19.5" customHeight="1" thickTop="1" x14ac:dyDescent="0.25">
      <c r="A14" s="351" t="s">
        <v>81</v>
      </c>
      <c r="B14" s="62">
        <v>2023</v>
      </c>
      <c r="C14" s="62" t="s">
        <v>16</v>
      </c>
      <c r="D14" s="62" t="s">
        <v>80</v>
      </c>
      <c r="E14" s="62">
        <v>11.5</v>
      </c>
      <c r="F14" s="62">
        <v>8.6</v>
      </c>
      <c r="G14" s="62">
        <v>5.8</v>
      </c>
      <c r="H14" s="278">
        <v>170</v>
      </c>
      <c r="I14" s="279"/>
      <c r="J14" s="199">
        <f t="shared" ref="J14" si="1">I14*H14</f>
        <v>0</v>
      </c>
      <c r="K14" s="263"/>
      <c r="L14" s="263"/>
      <c r="M14" s="7"/>
      <c r="N14" s="263"/>
      <c r="O14" s="263"/>
      <c r="P14" s="263"/>
    </row>
    <row r="15" spans="1:16" ht="19.5" customHeight="1" x14ac:dyDescent="0.25">
      <c r="A15" s="240" t="s">
        <v>55</v>
      </c>
      <c r="B15" s="238">
        <v>2023</v>
      </c>
      <c r="C15" s="238" t="s">
        <v>16</v>
      </c>
      <c r="D15" s="238" t="s">
        <v>7</v>
      </c>
      <c r="E15" s="238">
        <v>12.5</v>
      </c>
      <c r="F15" s="238">
        <v>6.6</v>
      </c>
      <c r="G15" s="238">
        <v>6.6</v>
      </c>
      <c r="H15" s="278">
        <v>180</v>
      </c>
      <c r="I15" s="279"/>
      <c r="J15" s="199">
        <f t="shared" ref="J15:J23" si="2">I15*H15</f>
        <v>0</v>
      </c>
      <c r="K15" s="237"/>
      <c r="L15" s="237"/>
      <c r="M15" s="7"/>
      <c r="N15" s="237"/>
      <c r="O15" s="237"/>
      <c r="P15" s="237"/>
    </row>
    <row r="16" spans="1:16" ht="19.95" customHeight="1" x14ac:dyDescent="0.25">
      <c r="A16" s="64" t="s">
        <v>50</v>
      </c>
      <c r="B16" s="169">
        <v>2023</v>
      </c>
      <c r="C16" s="65" t="s">
        <v>48</v>
      </c>
      <c r="D16" s="65" t="s">
        <v>7</v>
      </c>
      <c r="E16" s="65">
        <v>12</v>
      </c>
      <c r="F16" s="65">
        <v>7.8</v>
      </c>
      <c r="G16" s="65">
        <v>6.3</v>
      </c>
      <c r="H16" s="66">
        <v>190</v>
      </c>
      <c r="I16" s="67"/>
      <c r="J16" s="143">
        <f t="shared" si="2"/>
        <v>0</v>
      </c>
      <c r="K16" s="237"/>
      <c r="L16" s="237"/>
      <c r="M16" s="7"/>
      <c r="N16" s="237"/>
      <c r="O16" s="237"/>
      <c r="P16" s="237"/>
    </row>
    <row r="17" spans="1:16" ht="19.95" customHeight="1" x14ac:dyDescent="0.25">
      <c r="A17" s="64" t="s">
        <v>46</v>
      </c>
      <c r="B17" s="169">
        <v>2023</v>
      </c>
      <c r="C17" s="65" t="s">
        <v>53</v>
      </c>
      <c r="D17" s="65" t="s">
        <v>7</v>
      </c>
      <c r="E17" s="65">
        <v>14</v>
      </c>
      <c r="F17" s="65">
        <v>7.2</v>
      </c>
      <c r="G17" s="65">
        <v>6</v>
      </c>
      <c r="H17" s="66">
        <v>230</v>
      </c>
      <c r="I17" s="67"/>
      <c r="J17" s="143">
        <f t="shared" si="2"/>
        <v>0</v>
      </c>
      <c r="K17" s="237"/>
      <c r="L17" s="237"/>
      <c r="M17" s="7"/>
      <c r="N17" s="237"/>
      <c r="O17" s="237"/>
      <c r="P17" s="237"/>
    </row>
    <row r="18" spans="1:16" ht="19.95" customHeight="1" x14ac:dyDescent="0.25">
      <c r="A18" s="64" t="s">
        <v>51</v>
      </c>
      <c r="B18" s="238">
        <v>2023</v>
      </c>
      <c r="C18" s="169" t="s">
        <v>48</v>
      </c>
      <c r="D18" s="65" t="s">
        <v>7</v>
      </c>
      <c r="E18" s="65">
        <v>11.5</v>
      </c>
      <c r="F18" s="65">
        <v>7.5</v>
      </c>
      <c r="G18" s="65">
        <v>7.1</v>
      </c>
      <c r="H18" s="66">
        <v>200</v>
      </c>
      <c r="I18" s="67"/>
      <c r="J18" s="143">
        <f t="shared" si="2"/>
        <v>0</v>
      </c>
      <c r="K18" s="237"/>
      <c r="L18" s="237"/>
      <c r="M18" s="7"/>
      <c r="N18" s="237"/>
      <c r="O18" s="237"/>
      <c r="P18" s="237"/>
    </row>
    <row r="19" spans="1:16" ht="19.95" customHeight="1" x14ac:dyDescent="0.25">
      <c r="A19" s="64" t="s">
        <v>47</v>
      </c>
      <c r="B19" s="169">
        <v>2023</v>
      </c>
      <c r="C19" s="65" t="s">
        <v>8</v>
      </c>
      <c r="D19" s="65" t="s">
        <v>7</v>
      </c>
      <c r="E19" s="65">
        <v>12.5</v>
      </c>
      <c r="F19" s="65">
        <v>9</v>
      </c>
      <c r="G19" s="65">
        <v>7.8</v>
      </c>
      <c r="H19" s="66">
        <v>230</v>
      </c>
      <c r="I19" s="67"/>
      <c r="J19" s="143">
        <f t="shared" si="2"/>
        <v>0</v>
      </c>
      <c r="K19" s="237"/>
      <c r="L19" s="237"/>
      <c r="M19" s="7"/>
      <c r="N19" s="237"/>
      <c r="O19" s="237"/>
      <c r="P19" s="237"/>
    </row>
    <row r="20" spans="1:16" ht="19.95" customHeight="1" x14ac:dyDescent="0.25">
      <c r="A20" s="64" t="s">
        <v>47</v>
      </c>
      <c r="B20" s="238">
        <v>2023</v>
      </c>
      <c r="C20" s="65" t="s">
        <v>16</v>
      </c>
      <c r="D20" s="65" t="s">
        <v>62</v>
      </c>
      <c r="E20" s="65">
        <v>12</v>
      </c>
      <c r="F20" s="65">
        <v>46.6</v>
      </c>
      <c r="G20" s="65">
        <v>7.4</v>
      </c>
      <c r="H20" s="66">
        <v>340</v>
      </c>
      <c r="I20" s="67"/>
      <c r="J20" s="143">
        <f t="shared" si="2"/>
        <v>0</v>
      </c>
      <c r="K20" s="237"/>
      <c r="L20" s="237"/>
      <c r="M20" s="7"/>
      <c r="N20" s="237"/>
      <c r="O20" s="237"/>
      <c r="P20" s="237"/>
    </row>
    <row r="21" spans="1:16" ht="19.95" customHeight="1" x14ac:dyDescent="0.25">
      <c r="A21" s="220" t="s">
        <v>56</v>
      </c>
      <c r="B21" s="65">
        <v>2023</v>
      </c>
      <c r="C21" s="65" t="s">
        <v>16</v>
      </c>
      <c r="D21" s="65" t="s">
        <v>7</v>
      </c>
      <c r="E21" s="65">
        <v>14</v>
      </c>
      <c r="F21" s="65">
        <v>0.2</v>
      </c>
      <c r="G21" s="65">
        <v>5</v>
      </c>
      <c r="H21" s="221">
        <v>200</v>
      </c>
      <c r="I21" s="67"/>
      <c r="J21" s="143">
        <f t="shared" si="2"/>
        <v>0</v>
      </c>
      <c r="K21" s="237"/>
      <c r="L21" s="237"/>
      <c r="M21" s="7"/>
      <c r="N21" s="237"/>
      <c r="O21" s="237"/>
      <c r="P21" s="237"/>
    </row>
    <row r="22" spans="1:16" ht="19.2" customHeight="1" thickBot="1" x14ac:dyDescent="0.3">
      <c r="A22" s="267" t="s">
        <v>34</v>
      </c>
      <c r="B22" s="268">
        <v>2023</v>
      </c>
      <c r="C22" s="268" t="s">
        <v>16</v>
      </c>
      <c r="D22" s="59" t="s">
        <v>7</v>
      </c>
      <c r="E22" s="59">
        <v>13</v>
      </c>
      <c r="F22" s="59">
        <v>0.2</v>
      </c>
      <c r="G22" s="59">
        <v>5</v>
      </c>
      <c r="H22" s="269">
        <v>200</v>
      </c>
      <c r="I22" s="60"/>
      <c r="J22" s="270">
        <f t="shared" si="2"/>
        <v>0</v>
      </c>
      <c r="K22" s="237"/>
      <c r="L22" s="237"/>
      <c r="M22" s="7"/>
      <c r="N22" s="237"/>
      <c r="O22" s="237"/>
      <c r="P22" s="237"/>
    </row>
    <row r="23" spans="1:16" ht="18.600000000000001" customHeight="1" thickTop="1" x14ac:dyDescent="0.25">
      <c r="A23" s="272" t="s">
        <v>52</v>
      </c>
      <c r="B23" s="238">
        <v>2023</v>
      </c>
      <c r="C23" s="62" t="s">
        <v>53</v>
      </c>
      <c r="D23" s="62" t="s">
        <v>7</v>
      </c>
      <c r="E23" s="62">
        <v>13</v>
      </c>
      <c r="F23" s="62">
        <v>0</v>
      </c>
      <c r="G23" s="62">
        <v>5.6</v>
      </c>
      <c r="H23" s="273">
        <v>230</v>
      </c>
      <c r="I23" s="63"/>
      <c r="J23" s="199">
        <f t="shared" si="2"/>
        <v>0</v>
      </c>
      <c r="K23" s="237"/>
      <c r="L23" s="237"/>
      <c r="M23" s="7"/>
      <c r="N23" s="237"/>
      <c r="O23" s="237"/>
      <c r="P23" s="237"/>
    </row>
    <row r="24" spans="1:16" ht="19.95" customHeight="1" x14ac:dyDescent="0.25">
      <c r="A24" s="64" t="s">
        <v>46</v>
      </c>
      <c r="B24" s="65">
        <v>2022</v>
      </c>
      <c r="C24" s="65" t="s">
        <v>57</v>
      </c>
      <c r="D24" s="65" t="s">
        <v>7</v>
      </c>
      <c r="E24" s="65">
        <v>13.5</v>
      </c>
      <c r="F24" s="65">
        <v>3.2</v>
      </c>
      <c r="G24" s="65">
        <v>6.6</v>
      </c>
      <c r="H24" s="66">
        <v>210</v>
      </c>
      <c r="I24" s="67"/>
      <c r="J24" s="143">
        <f t="shared" ref="J24:J27" si="3">I24*H24</f>
        <v>0</v>
      </c>
      <c r="K24" s="203"/>
      <c r="L24" s="203"/>
      <c r="M24" s="7"/>
      <c r="N24" s="203"/>
      <c r="O24" s="203"/>
      <c r="P24" s="203"/>
    </row>
    <row r="25" spans="1:16" ht="19.95" customHeight="1" x14ac:dyDescent="0.25">
      <c r="A25" s="64" t="s">
        <v>51</v>
      </c>
      <c r="B25" s="65">
        <v>2022</v>
      </c>
      <c r="C25" s="65" t="s">
        <v>48</v>
      </c>
      <c r="D25" s="65" t="s">
        <v>7</v>
      </c>
      <c r="E25" s="65">
        <v>11.5</v>
      </c>
      <c r="F25" s="65">
        <v>6.3</v>
      </c>
      <c r="G25" s="65">
        <v>7.6</v>
      </c>
      <c r="H25" s="66">
        <v>200</v>
      </c>
      <c r="I25" s="67"/>
      <c r="J25" s="143">
        <f t="shared" si="3"/>
        <v>0</v>
      </c>
      <c r="K25" s="203"/>
      <c r="L25" s="203"/>
      <c r="M25" s="7"/>
      <c r="N25" s="203"/>
      <c r="O25" s="203"/>
      <c r="P25" s="203"/>
    </row>
    <row r="26" spans="1:16" ht="19.95" customHeight="1" x14ac:dyDescent="0.25">
      <c r="A26" s="64" t="s">
        <v>47</v>
      </c>
      <c r="B26" s="65">
        <v>2022</v>
      </c>
      <c r="C26" s="65" t="s">
        <v>57</v>
      </c>
      <c r="D26" s="65" t="s">
        <v>7</v>
      </c>
      <c r="E26" s="65">
        <v>12</v>
      </c>
      <c r="F26" s="65">
        <v>6.4</v>
      </c>
      <c r="G26" s="65">
        <v>8.8000000000000007</v>
      </c>
      <c r="H26" s="66">
        <v>210</v>
      </c>
      <c r="I26" s="67"/>
      <c r="J26" s="143">
        <f t="shared" si="3"/>
        <v>0</v>
      </c>
      <c r="K26" s="203"/>
      <c r="L26" s="203"/>
      <c r="M26" s="7"/>
      <c r="N26" s="203"/>
      <c r="O26" s="203"/>
      <c r="P26" s="203"/>
    </row>
    <row r="27" spans="1:16" ht="19.95" customHeight="1" thickBot="1" x14ac:dyDescent="0.3">
      <c r="A27" s="267" t="s">
        <v>34</v>
      </c>
      <c r="B27" s="59">
        <v>2022</v>
      </c>
      <c r="C27" s="268" t="s">
        <v>16</v>
      </c>
      <c r="D27" s="59" t="s">
        <v>7</v>
      </c>
      <c r="E27" s="59">
        <v>13.5</v>
      </c>
      <c r="F27" s="59">
        <v>0.1</v>
      </c>
      <c r="G27" s="59">
        <v>5.6</v>
      </c>
      <c r="H27" s="269">
        <v>200</v>
      </c>
      <c r="I27" s="60"/>
      <c r="J27" s="270">
        <f t="shared" si="3"/>
        <v>0</v>
      </c>
      <c r="K27" s="203"/>
      <c r="L27" s="203"/>
      <c r="M27" s="7"/>
      <c r="N27" s="203"/>
      <c r="O27" s="203"/>
      <c r="P27" s="203"/>
    </row>
    <row r="28" spans="1:16" ht="20.25" customHeight="1" thickTop="1" thickBot="1" x14ac:dyDescent="0.3">
      <c r="A28" s="341" t="s">
        <v>34</v>
      </c>
      <c r="B28" s="176">
        <v>2021</v>
      </c>
      <c r="C28" s="176" t="s">
        <v>16</v>
      </c>
      <c r="D28" s="176" t="s">
        <v>7</v>
      </c>
      <c r="E28" s="176">
        <v>11.5</v>
      </c>
      <c r="F28" s="176">
        <v>0.1</v>
      </c>
      <c r="G28" s="176">
        <v>5.5</v>
      </c>
      <c r="H28" s="177">
        <v>180</v>
      </c>
      <c r="I28" s="178"/>
      <c r="J28" s="200">
        <f t="shared" ref="J28" si="4">I28*H28</f>
        <v>0</v>
      </c>
      <c r="K28" s="167"/>
      <c r="L28" s="167"/>
      <c r="M28" s="7"/>
      <c r="N28" s="167"/>
      <c r="O28" s="167"/>
      <c r="P28" s="167"/>
    </row>
    <row r="29" spans="1:16" ht="20.25" customHeight="1" thickTop="1" x14ac:dyDescent="0.25">
      <c r="A29" s="342" t="s">
        <v>9</v>
      </c>
      <c r="B29" s="89">
        <v>2018</v>
      </c>
      <c r="C29" s="89" t="s">
        <v>16</v>
      </c>
      <c r="D29" s="89" t="s">
        <v>7</v>
      </c>
      <c r="E29" s="89">
        <v>12</v>
      </c>
      <c r="F29" s="89">
        <v>0.1</v>
      </c>
      <c r="G29" s="89">
        <v>5.9</v>
      </c>
      <c r="H29" s="93">
        <v>210</v>
      </c>
      <c r="I29" s="37"/>
      <c r="J29" s="94">
        <f t="shared" ref="J29:J30" si="5">I29*H29</f>
        <v>0</v>
      </c>
      <c r="K29" s="88"/>
      <c r="L29" s="88"/>
      <c r="M29" s="7"/>
      <c r="N29" s="88"/>
      <c r="O29" s="88"/>
      <c r="P29" s="88"/>
    </row>
    <row r="30" spans="1:16" ht="20.25" customHeight="1" thickBot="1" x14ac:dyDescent="0.3">
      <c r="A30" s="267" t="s">
        <v>23</v>
      </c>
      <c r="B30" s="59">
        <v>2018</v>
      </c>
      <c r="C30" s="59" t="s">
        <v>16</v>
      </c>
      <c r="D30" s="59" t="s">
        <v>7</v>
      </c>
      <c r="E30" s="59">
        <v>12.5</v>
      </c>
      <c r="F30" s="59">
        <v>0.1</v>
      </c>
      <c r="G30" s="59">
        <v>5.9</v>
      </c>
      <c r="H30" s="68">
        <v>230</v>
      </c>
      <c r="I30" s="60"/>
      <c r="J30" s="61">
        <f t="shared" si="5"/>
        <v>0</v>
      </c>
      <c r="K30" s="54"/>
      <c r="L30" s="54"/>
      <c r="M30" s="7"/>
      <c r="N30" s="54"/>
      <c r="O30" s="54"/>
      <c r="P30" s="54"/>
    </row>
    <row r="31" spans="1:16" ht="20.25" customHeight="1" thickTop="1" thickBot="1" x14ac:dyDescent="0.3">
      <c r="A31" s="341" t="s">
        <v>9</v>
      </c>
      <c r="B31" s="176">
        <v>2017</v>
      </c>
      <c r="C31" s="176" t="s">
        <v>16</v>
      </c>
      <c r="D31" s="176" t="s">
        <v>7</v>
      </c>
      <c r="E31" s="176">
        <v>13</v>
      </c>
      <c r="F31" s="176">
        <v>0</v>
      </c>
      <c r="G31" s="176">
        <v>6.2</v>
      </c>
      <c r="H31" s="177">
        <v>180</v>
      </c>
      <c r="I31" s="178"/>
      <c r="J31" s="179">
        <f t="shared" ref="J31" si="6">I31*H31</f>
        <v>0</v>
      </c>
      <c r="K31" s="20"/>
      <c r="L31" s="20"/>
      <c r="M31" s="7"/>
      <c r="N31" s="20"/>
      <c r="O31" s="20"/>
      <c r="P31" s="20"/>
    </row>
    <row r="32" spans="1:16" ht="22.5" customHeight="1" thickTop="1" thickBot="1" x14ac:dyDescent="0.3">
      <c r="A32" s="341" t="s">
        <v>10</v>
      </c>
      <c r="B32" s="176">
        <v>2016</v>
      </c>
      <c r="C32" s="176" t="s">
        <v>16</v>
      </c>
      <c r="D32" s="176" t="s">
        <v>7</v>
      </c>
      <c r="E32" s="176">
        <v>11</v>
      </c>
      <c r="F32" s="176">
        <v>0</v>
      </c>
      <c r="G32" s="176">
        <v>5.5</v>
      </c>
      <c r="H32" s="266">
        <v>190</v>
      </c>
      <c r="I32" s="178"/>
      <c r="J32" s="179">
        <f t="shared" ref="J32" si="7">I32*H32</f>
        <v>0</v>
      </c>
      <c r="K32" s="9"/>
      <c r="L32" s="8"/>
      <c r="M32" s="7"/>
      <c r="N32" s="8"/>
      <c r="O32" s="9"/>
      <c r="P32" s="8"/>
    </row>
    <row r="33" spans="1:16" ht="24.75" customHeight="1" thickTop="1" x14ac:dyDescent="0.25">
      <c r="A33" s="86"/>
      <c r="B33" s="86"/>
      <c r="C33" s="86"/>
      <c r="D33" s="86"/>
      <c r="E33" s="86"/>
      <c r="F33" s="86"/>
      <c r="G33" s="87"/>
      <c r="H33" s="11" t="s">
        <v>11</v>
      </c>
      <c r="I33" s="16">
        <f>SUM(I3:I32)</f>
        <v>0</v>
      </c>
      <c r="J33" s="17">
        <f>SUM(J3:J32)</f>
        <v>0</v>
      </c>
      <c r="K33" s="9"/>
      <c r="L33" s="8"/>
      <c r="M33" s="7"/>
      <c r="N33" s="8"/>
      <c r="O33" s="9"/>
      <c r="P33" s="8"/>
    </row>
    <row r="34" spans="1:16" ht="24.75" customHeight="1" x14ac:dyDescent="0.25">
      <c r="A34" s="98" t="s">
        <v>24</v>
      </c>
      <c r="B34" s="99"/>
      <c r="C34" s="99"/>
      <c r="D34" s="99"/>
      <c r="E34" s="99"/>
      <c r="F34" s="99"/>
      <c r="G34" s="99"/>
      <c r="H34" s="99"/>
      <c r="I34" s="99"/>
      <c r="J34" s="99"/>
      <c r="K34" s="9"/>
      <c r="L34" s="8"/>
      <c r="M34" s="7"/>
      <c r="N34" s="8"/>
      <c r="O34" s="9"/>
      <c r="P34" s="8"/>
    </row>
    <row r="35" spans="1:16" ht="24.75" customHeight="1" x14ac:dyDescent="0.25">
      <c r="A35" s="100" t="s">
        <v>25</v>
      </c>
      <c r="B35" s="101"/>
      <c r="C35" s="293"/>
      <c r="D35" s="294"/>
      <c r="E35" s="294"/>
      <c r="F35" s="294"/>
      <c r="G35" s="294"/>
      <c r="H35" s="294"/>
      <c r="I35" s="294"/>
      <c r="J35" s="295"/>
      <c r="K35" s="9"/>
      <c r="L35" s="10"/>
      <c r="M35" s="7"/>
      <c r="N35" s="10"/>
      <c r="O35" s="9"/>
      <c r="P35" s="10"/>
    </row>
    <row r="36" spans="1:16" ht="23.25" customHeight="1" x14ac:dyDescent="0.25">
      <c r="A36" s="102" t="s">
        <v>26</v>
      </c>
      <c r="B36" s="103"/>
      <c r="C36" s="293"/>
      <c r="D36" s="294"/>
      <c r="E36" s="294"/>
      <c r="F36" s="294"/>
      <c r="G36" s="294"/>
      <c r="H36" s="294"/>
      <c r="I36" s="294"/>
      <c r="J36" s="295"/>
      <c r="L36" s="4"/>
      <c r="N36" s="4"/>
    </row>
    <row r="37" spans="1:16" ht="24.75" customHeight="1" x14ac:dyDescent="0.25">
      <c r="A37" s="102" t="s">
        <v>27</v>
      </c>
      <c r="B37" s="103"/>
      <c r="C37" s="293"/>
      <c r="D37" s="294"/>
      <c r="E37" s="294"/>
      <c r="F37" s="294"/>
      <c r="G37" s="294"/>
      <c r="H37" s="294"/>
      <c r="I37" s="294"/>
      <c r="J37" s="295"/>
    </row>
    <row r="38" spans="1:16" ht="21.75" customHeight="1" x14ac:dyDescent="0.25">
      <c r="A38" s="102" t="s">
        <v>28</v>
      </c>
      <c r="B38" s="103"/>
      <c r="C38" s="293"/>
      <c r="D38" s="294"/>
      <c r="E38" s="294"/>
      <c r="F38" s="294"/>
      <c r="G38" s="294"/>
      <c r="H38" s="294"/>
      <c r="I38" s="294"/>
      <c r="J38" s="295"/>
    </row>
    <row r="39" spans="1:16" ht="21.75" customHeight="1" x14ac:dyDescent="0.25">
      <c r="A39" s="104" t="s">
        <v>29</v>
      </c>
      <c r="B39" s="105"/>
      <c r="C39" s="293"/>
      <c r="D39" s="294"/>
      <c r="E39" s="294"/>
      <c r="F39" s="294"/>
      <c r="G39" s="294"/>
      <c r="H39" s="294"/>
      <c r="I39" s="294"/>
      <c r="J39" s="295"/>
    </row>
    <row r="40" spans="1:16" ht="21.75" customHeight="1" x14ac:dyDescent="0.25">
      <c r="A40" s="106"/>
      <c r="B40" s="106"/>
      <c r="C40" s="106"/>
      <c r="D40" s="106"/>
      <c r="E40" s="106"/>
      <c r="F40" s="106"/>
      <c r="G40" s="106"/>
      <c r="H40" s="106"/>
      <c r="I40" s="106"/>
      <c r="J40" s="106"/>
    </row>
    <row r="41" spans="1:16" ht="21.75" customHeight="1" x14ac:dyDescent="0.25">
      <c r="A41" s="107" t="s">
        <v>30</v>
      </c>
      <c r="B41" s="108"/>
      <c r="C41" s="99"/>
      <c r="D41" s="99"/>
      <c r="E41" s="99"/>
      <c r="F41" s="99"/>
      <c r="G41" s="99"/>
      <c r="H41" s="99"/>
      <c r="I41" s="99"/>
      <c r="J41" s="99"/>
    </row>
    <row r="42" spans="1:16" ht="21.75" customHeight="1" x14ac:dyDescent="0.25">
      <c r="A42" s="100" t="s">
        <v>25</v>
      </c>
      <c r="B42" s="101"/>
      <c r="C42" s="293"/>
      <c r="D42" s="294"/>
      <c r="E42" s="294"/>
      <c r="F42" s="294"/>
      <c r="G42" s="294"/>
      <c r="H42" s="294"/>
      <c r="I42" s="294"/>
      <c r="J42" s="295"/>
    </row>
    <row r="43" spans="1:16" ht="21.75" customHeight="1" x14ac:dyDescent="0.25">
      <c r="A43" s="109" t="s">
        <v>31</v>
      </c>
      <c r="B43" s="103"/>
      <c r="C43" s="293"/>
      <c r="D43" s="294"/>
      <c r="E43" s="294"/>
      <c r="F43" s="294"/>
      <c r="G43" s="294"/>
      <c r="H43" s="294"/>
      <c r="I43" s="294"/>
      <c r="J43" s="295"/>
    </row>
    <row r="44" spans="1:16" ht="21.75" customHeight="1" x14ac:dyDescent="0.25">
      <c r="A44" s="296" t="s">
        <v>29</v>
      </c>
      <c r="B44" s="297"/>
      <c r="C44" s="293"/>
      <c r="D44" s="294"/>
      <c r="E44" s="294"/>
      <c r="F44" s="294"/>
      <c r="G44" s="294"/>
      <c r="H44" s="294"/>
      <c r="I44" s="294"/>
      <c r="J44" s="295"/>
    </row>
    <row r="45" spans="1:16" ht="21.75" customHeight="1" x14ac:dyDescent="0.25"/>
    <row r="46" spans="1:16" ht="21.75" customHeight="1" x14ac:dyDescent="0.25">
      <c r="A46" s="298" t="s">
        <v>32</v>
      </c>
      <c r="B46" s="298"/>
      <c r="C46" s="298"/>
      <c r="D46" s="298"/>
      <c r="E46" s="298"/>
      <c r="F46" s="299" t="s">
        <v>33</v>
      </c>
      <c r="G46" s="299"/>
      <c r="H46" s="299"/>
      <c r="I46" s="299"/>
      <c r="J46" s="299"/>
    </row>
    <row r="47" spans="1:16" x14ac:dyDescent="0.25">
      <c r="A47" s="1"/>
    </row>
    <row r="48" spans="1:16" x14ac:dyDescent="0.25">
      <c r="A48" s="1"/>
    </row>
    <row r="49" spans="1:1" x14ac:dyDescent="0.25">
      <c r="A49" s="1"/>
    </row>
    <row r="50" spans="1:1" x14ac:dyDescent="0.25">
      <c r="A50" s="1"/>
    </row>
    <row r="51" spans="1:1" x14ac:dyDescent="0.25">
      <c r="A51" s="1"/>
    </row>
    <row r="52" spans="1:1" x14ac:dyDescent="0.25">
      <c r="A52" s="1"/>
    </row>
    <row r="53" spans="1:1" x14ac:dyDescent="0.25">
      <c r="A53" s="1"/>
    </row>
    <row r="54" spans="1:1" x14ac:dyDescent="0.25">
      <c r="A54" s="1"/>
    </row>
    <row r="55" spans="1:1" x14ac:dyDescent="0.25">
      <c r="A55" s="1"/>
    </row>
    <row r="56" spans="1:1" x14ac:dyDescent="0.25">
      <c r="A56" s="1"/>
    </row>
    <row r="57" spans="1:1" x14ac:dyDescent="0.25">
      <c r="A57" s="1"/>
    </row>
    <row r="58" spans="1:1" x14ac:dyDescent="0.25">
      <c r="A58" s="1"/>
    </row>
    <row r="59" spans="1:1" x14ac:dyDescent="0.25">
      <c r="A59" s="1"/>
    </row>
    <row r="60" spans="1:1" x14ac:dyDescent="0.25">
      <c r="A60" s="1"/>
    </row>
    <row r="61" spans="1:1" x14ac:dyDescent="0.25">
      <c r="A61" s="1"/>
    </row>
    <row r="62" spans="1:1" x14ac:dyDescent="0.25">
      <c r="A62" s="1"/>
    </row>
    <row r="63" spans="1:1" x14ac:dyDescent="0.25">
      <c r="A63" s="1"/>
    </row>
    <row r="64" spans="1:1" x14ac:dyDescent="0.25">
      <c r="A64" s="1"/>
    </row>
    <row r="65" spans="1:11" x14ac:dyDescent="0.25">
      <c r="A65" s="1"/>
    </row>
    <row r="66" spans="1:11" x14ac:dyDescent="0.25">
      <c r="A66" s="1"/>
    </row>
    <row r="67" spans="1:11" x14ac:dyDescent="0.25">
      <c r="A67" s="1"/>
    </row>
    <row r="68" spans="1:11" x14ac:dyDescent="0.25">
      <c r="A68" s="1"/>
    </row>
    <row r="69" spans="1:11" x14ac:dyDescent="0.25">
      <c r="A69" s="1"/>
    </row>
    <row r="70" spans="1:11" x14ac:dyDescent="0.25">
      <c r="A70" s="1"/>
      <c r="K70" s="1"/>
    </row>
    <row r="71" spans="1:11" x14ac:dyDescent="0.25">
      <c r="A71" s="1"/>
    </row>
    <row r="72" spans="1:11" x14ac:dyDescent="0.25">
      <c r="A72" s="1"/>
    </row>
    <row r="73" spans="1:11" x14ac:dyDescent="0.25">
      <c r="A73" s="1"/>
    </row>
    <row r="74" spans="1:11" x14ac:dyDescent="0.25">
      <c r="A74" s="1"/>
    </row>
    <row r="75" spans="1:11" x14ac:dyDescent="0.25">
      <c r="A75" s="1"/>
    </row>
    <row r="76" spans="1:11" x14ac:dyDescent="0.25">
      <c r="A76" s="1"/>
    </row>
    <row r="77" spans="1:11" x14ac:dyDescent="0.25">
      <c r="A77" s="1"/>
    </row>
    <row r="78" spans="1:11" x14ac:dyDescent="0.25">
      <c r="A78" s="1"/>
    </row>
    <row r="79" spans="1:11" x14ac:dyDescent="0.25">
      <c r="A79" s="1"/>
    </row>
    <row r="80" spans="1:11" x14ac:dyDescent="0.25">
      <c r="A80" s="1"/>
    </row>
    <row r="81" spans="1:1" x14ac:dyDescent="0.25">
      <c r="A81" s="1"/>
    </row>
    <row r="82" spans="1:1" x14ac:dyDescent="0.25">
      <c r="A82" s="1"/>
    </row>
    <row r="83" spans="1:1" x14ac:dyDescent="0.25">
      <c r="A83" s="1"/>
    </row>
    <row r="84" spans="1:1" x14ac:dyDescent="0.25">
      <c r="A84" s="1"/>
    </row>
    <row r="85" spans="1:1" x14ac:dyDescent="0.25">
      <c r="A85" s="1"/>
    </row>
    <row r="86" spans="1:1" x14ac:dyDescent="0.25">
      <c r="A86" s="1"/>
    </row>
    <row r="87" spans="1:1" x14ac:dyDescent="0.25">
      <c r="A87" s="1"/>
    </row>
    <row r="88" spans="1:1" x14ac:dyDescent="0.25">
      <c r="A88" s="1"/>
    </row>
    <row r="89" spans="1:1" x14ac:dyDescent="0.25">
      <c r="A89" s="1"/>
    </row>
  </sheetData>
  <sheetProtection algorithmName="SHA-512" hashValue="b8KRdGIqZ3L11IeRGjecoK13ad8bfke72Q61HgcXcKhOVqOv8uVo8DbuPyX0AxmzJudRe2Zu46WH977/F/RWzg==" saltValue="i3Pjso1ltsuOVwn7oxFB6w==" spinCount="100000" sheet="1" objects="1" scenarios="1"/>
  <mergeCells count="21">
    <mergeCell ref="C42:J42"/>
    <mergeCell ref="C43:J43"/>
    <mergeCell ref="A44:B44"/>
    <mergeCell ref="C44:J44"/>
    <mergeCell ref="A46:E46"/>
    <mergeCell ref="F46:J46"/>
    <mergeCell ref="C35:J35"/>
    <mergeCell ref="C36:J36"/>
    <mergeCell ref="C37:J37"/>
    <mergeCell ref="C38:J38"/>
    <mergeCell ref="C39:J39"/>
    <mergeCell ref="G1:G2"/>
    <mergeCell ref="H1:H2"/>
    <mergeCell ref="K1:L1"/>
    <mergeCell ref="A1:A2"/>
    <mergeCell ref="B1:B2"/>
    <mergeCell ref="C1:C2"/>
    <mergeCell ref="D1:D2"/>
    <mergeCell ref="E1:E2"/>
    <mergeCell ref="F1:F2"/>
    <mergeCell ref="I1:J1"/>
  </mergeCells>
  <hyperlinks>
    <hyperlink ref="F46:J46" r:id="rId1" display="zpracování a ochrana osobních údajů"/>
  </hyperlinks>
  <printOptions verticalCentered="1"/>
  <pageMargins left="0.70866141732283472" right="0.59055118110236227" top="0.78740157480314965" bottom="7.874015748031496E-2" header="0.11811023622047245" footer="0.51181102362204722"/>
  <pageSetup scale="86" orientation="landscape" r:id="rId2"/>
  <headerFooter>
    <oddHeader>&amp;L&amp;G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7"/>
  <sheetViews>
    <sheetView zoomScaleNormal="100" workbookViewId="0">
      <selection activeCell="C13" sqref="C13"/>
    </sheetView>
  </sheetViews>
  <sheetFormatPr defaultColWidth="9.109375" defaultRowHeight="13.2" x14ac:dyDescent="0.25"/>
  <cols>
    <col min="1" max="1" width="22.109375" style="15" customWidth="1"/>
    <col min="2" max="2" width="7.33203125" style="15" customWidth="1"/>
    <col min="3" max="3" width="18" style="15" customWidth="1"/>
    <col min="4" max="4" width="11.33203125" style="15" customWidth="1"/>
    <col min="5" max="5" width="9.109375" style="15"/>
    <col min="6" max="6" width="7.5546875" style="15" customWidth="1"/>
    <col min="7" max="7" width="9" style="15" customWidth="1"/>
    <col min="8" max="8" width="10.88671875" style="15" customWidth="1"/>
    <col min="9" max="9" width="7.33203125" style="15" customWidth="1"/>
    <col min="10" max="10" width="8.5546875" style="15" customWidth="1"/>
    <col min="11" max="11" width="7.33203125" style="15" customWidth="1"/>
    <col min="12" max="12" width="8.5546875" style="15" customWidth="1"/>
    <col min="13" max="13" width="7.33203125" style="15" customWidth="1"/>
    <col min="14" max="14" width="8.5546875" style="15" customWidth="1"/>
    <col min="15" max="15" width="7.33203125" style="15" customWidth="1"/>
    <col min="16" max="16" width="8.5546875" style="15" customWidth="1"/>
    <col min="17" max="17" width="7.33203125" style="15" customWidth="1"/>
    <col min="18" max="18" width="8.5546875" style="15" customWidth="1"/>
    <col min="19" max="19" width="7.33203125" style="15" customWidth="1"/>
    <col min="20" max="20" width="8.5546875" style="15" customWidth="1"/>
    <col min="21" max="16384" width="9.109375" style="15"/>
  </cols>
  <sheetData>
    <row r="1" spans="1:20" ht="17.25" customHeight="1" x14ac:dyDescent="0.25">
      <c r="A1" s="305" t="s">
        <v>0</v>
      </c>
      <c r="B1" s="307" t="s">
        <v>1</v>
      </c>
      <c r="C1" s="300" t="s">
        <v>2</v>
      </c>
      <c r="D1" s="307" t="s">
        <v>3</v>
      </c>
      <c r="E1" s="300" t="s">
        <v>4</v>
      </c>
      <c r="F1" s="300" t="s">
        <v>5</v>
      </c>
      <c r="G1" s="300" t="s">
        <v>6</v>
      </c>
      <c r="H1" s="302" t="s">
        <v>21</v>
      </c>
      <c r="I1" s="25" t="s">
        <v>17</v>
      </c>
      <c r="J1" s="26"/>
      <c r="K1" s="25" t="s">
        <v>17</v>
      </c>
      <c r="L1" s="26"/>
      <c r="M1" s="25" t="s">
        <v>17</v>
      </c>
      <c r="N1" s="27"/>
      <c r="O1" s="25" t="s">
        <v>17</v>
      </c>
      <c r="P1" s="28"/>
      <c r="Q1" s="304" t="s">
        <v>18</v>
      </c>
      <c r="R1" s="305"/>
      <c r="S1" s="29"/>
      <c r="T1" s="24"/>
    </row>
    <row r="2" spans="1:20" ht="15.75" customHeight="1" thickBot="1" x14ac:dyDescent="0.3">
      <c r="A2" s="306"/>
      <c r="B2" s="308"/>
      <c r="C2" s="301"/>
      <c r="D2" s="308"/>
      <c r="E2" s="301"/>
      <c r="F2" s="301"/>
      <c r="G2" s="301"/>
      <c r="H2" s="303"/>
      <c r="I2" s="12" t="s">
        <v>12</v>
      </c>
      <c r="J2" s="23" t="s">
        <v>13</v>
      </c>
      <c r="K2" s="12" t="s">
        <v>12</v>
      </c>
      <c r="L2" s="23" t="s">
        <v>13</v>
      </c>
      <c r="M2" s="12" t="s">
        <v>12</v>
      </c>
      <c r="N2" s="23" t="s">
        <v>13</v>
      </c>
      <c r="O2" s="12" t="s">
        <v>12</v>
      </c>
      <c r="P2" s="45" t="s">
        <v>13</v>
      </c>
      <c r="Q2" s="13" t="s">
        <v>12</v>
      </c>
      <c r="R2" s="22" t="s">
        <v>13</v>
      </c>
      <c r="S2" s="21"/>
      <c r="T2" s="21"/>
    </row>
    <row r="3" spans="1:20" ht="21" customHeight="1" thickTop="1" x14ac:dyDescent="0.25">
      <c r="A3" s="213" t="str">
        <f>Mail!A3</f>
        <v>Cuvée Růženy</v>
      </c>
      <c r="B3" s="69">
        <f>Mail!B3</f>
        <v>2024</v>
      </c>
      <c r="C3" s="70" t="s">
        <v>63</v>
      </c>
      <c r="D3" s="70" t="str">
        <f>Mail!D3</f>
        <v>suché</v>
      </c>
      <c r="E3" s="70">
        <f>Mail!E3</f>
        <v>13.5</v>
      </c>
      <c r="F3" s="70">
        <f>Mail!F3</f>
        <v>1.3</v>
      </c>
      <c r="G3" s="70">
        <f>Mail!G3</f>
        <v>6.6</v>
      </c>
      <c r="H3" s="214">
        <f>Mail!H3</f>
        <v>180</v>
      </c>
      <c r="I3" s="215"/>
      <c r="J3" s="71"/>
      <c r="K3" s="72"/>
      <c r="L3" s="71"/>
      <c r="M3" s="72"/>
      <c r="N3" s="71"/>
      <c r="O3" s="72"/>
      <c r="P3" s="71"/>
      <c r="Q3" s="73"/>
      <c r="R3" s="216"/>
      <c r="S3" s="281"/>
      <c r="T3" s="281"/>
    </row>
    <row r="4" spans="1:20" ht="21" customHeight="1" x14ac:dyDescent="0.25">
      <c r="A4" s="144" t="str">
        <f>Mail!A4</f>
        <v>Veltlínské zelené</v>
      </c>
      <c r="B4" s="145">
        <f>Mail!B4</f>
        <v>2024</v>
      </c>
      <c r="C4" s="146" t="str">
        <f>Mail!C4</f>
        <v>VOC</v>
      </c>
      <c r="D4" s="146" t="str">
        <f>Mail!D4</f>
        <v>suché</v>
      </c>
      <c r="E4" s="146">
        <f>Mail!E4</f>
        <v>14</v>
      </c>
      <c r="F4" s="146">
        <f>Mail!F4</f>
        <v>2.2999999999999998</v>
      </c>
      <c r="G4" s="146">
        <f>Mail!G4</f>
        <v>6.7</v>
      </c>
      <c r="H4" s="147">
        <f>Mail!H4</f>
        <v>190</v>
      </c>
      <c r="I4" s="148"/>
      <c r="J4" s="149"/>
      <c r="K4" s="150"/>
      <c r="L4" s="149"/>
      <c r="M4" s="150"/>
      <c r="N4" s="149"/>
      <c r="O4" s="150"/>
      <c r="P4" s="149"/>
      <c r="Q4" s="151"/>
      <c r="R4" s="152"/>
      <c r="S4" s="281"/>
      <c r="T4" s="281"/>
    </row>
    <row r="5" spans="1:20" ht="21" customHeight="1" x14ac:dyDescent="0.25">
      <c r="A5" s="79" t="str">
        <f>Mail!A5</f>
        <v>Rulandské šedé</v>
      </c>
      <c r="B5" s="74">
        <f>Mail!B5</f>
        <v>2024</v>
      </c>
      <c r="C5" s="75" t="str">
        <f>Mail!C5</f>
        <v>pozdní sběr</v>
      </c>
      <c r="D5" s="75" t="str">
        <f>Mail!D5</f>
        <v>suché</v>
      </c>
      <c r="E5" s="75">
        <f>Mail!E5</f>
        <v>14</v>
      </c>
      <c r="F5" s="75">
        <f>Mail!F5</f>
        <v>7.9</v>
      </c>
      <c r="G5" s="75">
        <f>Mail!G5</f>
        <v>7.9</v>
      </c>
      <c r="H5" s="76">
        <f>Mail!H5</f>
        <v>230</v>
      </c>
      <c r="I5" s="77"/>
      <c r="J5" s="78"/>
      <c r="K5" s="34"/>
      <c r="L5" s="78"/>
      <c r="M5" s="34"/>
      <c r="N5" s="78"/>
      <c r="O5" s="34"/>
      <c r="P5" s="78"/>
      <c r="Q5" s="35"/>
      <c r="R5" s="80"/>
      <c r="S5" s="281"/>
      <c r="T5" s="281"/>
    </row>
    <row r="6" spans="1:20" ht="21" customHeight="1" x14ac:dyDescent="0.25">
      <c r="A6" s="79" t="str">
        <f>Mail!A6</f>
        <v>Tramín červený</v>
      </c>
      <c r="B6" s="74">
        <f>Mail!B6</f>
        <v>2024</v>
      </c>
      <c r="C6" s="75" t="str">
        <f>Mail!C6</f>
        <v>VOC</v>
      </c>
      <c r="D6" s="75" t="str">
        <f>Mail!D6</f>
        <v>suché</v>
      </c>
      <c r="E6" s="75">
        <f>Mail!E6</f>
        <v>14</v>
      </c>
      <c r="F6" s="75">
        <f>Mail!F6</f>
        <v>6.3</v>
      </c>
      <c r="G6" s="75">
        <f>Mail!G6</f>
        <v>6.7</v>
      </c>
      <c r="H6" s="76">
        <f>Mail!H6</f>
        <v>230</v>
      </c>
      <c r="I6" s="77"/>
      <c r="J6" s="78"/>
      <c r="K6" s="34"/>
      <c r="L6" s="78"/>
      <c r="M6" s="34"/>
      <c r="N6" s="78"/>
      <c r="O6" s="34"/>
      <c r="P6" s="78"/>
      <c r="Q6" s="35"/>
      <c r="R6" s="80"/>
      <c r="S6" s="281"/>
      <c r="T6" s="281"/>
    </row>
    <row r="7" spans="1:20" ht="21" customHeight="1" x14ac:dyDescent="0.25">
      <c r="A7" s="79" t="str">
        <f>Mail!A7</f>
        <v>Ryzlink vlašský</v>
      </c>
      <c r="B7" s="74">
        <f>Mail!B7</f>
        <v>2024</v>
      </c>
      <c r="C7" s="75" t="str">
        <f>Mail!C7</f>
        <v>kabinet</v>
      </c>
      <c r="D7" s="75" t="str">
        <f>Mail!D7</f>
        <v>suché</v>
      </c>
      <c r="E7" s="75">
        <f>Mail!E7</f>
        <v>0</v>
      </c>
      <c r="F7" s="75">
        <f>Mail!F7</f>
        <v>0</v>
      </c>
      <c r="G7" s="75">
        <f>Mail!G7</f>
        <v>0</v>
      </c>
      <c r="H7" s="76">
        <f>Mail!H7</f>
        <v>0</v>
      </c>
      <c r="I7" s="77"/>
      <c r="J7" s="78"/>
      <c r="K7" s="34"/>
      <c r="L7" s="78"/>
      <c r="M7" s="34"/>
      <c r="N7" s="78"/>
      <c r="O7" s="34"/>
      <c r="P7" s="78"/>
      <c r="Q7" s="35"/>
      <c r="R7" s="80"/>
      <c r="S7" s="281"/>
      <c r="T7" s="281"/>
    </row>
    <row r="8" spans="1:20" ht="21" customHeight="1" x14ac:dyDescent="0.25">
      <c r="A8" s="79" t="str">
        <f>Mail!A8</f>
        <v>Ryzlink rýnský</v>
      </c>
      <c r="B8" s="74">
        <f>Mail!B8</f>
        <v>2024</v>
      </c>
      <c r="C8" s="75" t="str">
        <f>Mail!C8</f>
        <v>VOC</v>
      </c>
      <c r="D8" s="75" t="str">
        <f>Mail!D8</f>
        <v>suché</v>
      </c>
      <c r="E8" s="75">
        <f>Mail!E8</f>
        <v>12.5</v>
      </c>
      <c r="F8" s="75">
        <f>Mail!F8</f>
        <v>6.2</v>
      </c>
      <c r="G8" s="75">
        <f>Mail!G8</f>
        <v>7.3</v>
      </c>
      <c r="H8" s="76">
        <f>Mail!H8</f>
        <v>230</v>
      </c>
      <c r="I8" s="77"/>
      <c r="J8" s="78"/>
      <c r="K8" s="34"/>
      <c r="L8" s="78"/>
      <c r="M8" s="34"/>
      <c r="N8" s="78"/>
      <c r="O8" s="34"/>
      <c r="P8" s="78"/>
      <c r="Q8" s="35"/>
      <c r="R8" s="80"/>
      <c r="S8" s="281"/>
      <c r="T8" s="281"/>
    </row>
    <row r="9" spans="1:20" ht="21" customHeight="1" x14ac:dyDescent="0.25">
      <c r="A9" s="79" t="str">
        <f>Mail!A9</f>
        <v>Ryzlink rýnský</v>
      </c>
      <c r="B9" s="74">
        <f>Mail!B9</f>
        <v>2024</v>
      </c>
      <c r="C9" s="75" t="str">
        <f>Mail!C9</f>
        <v>pozdní sběr</v>
      </c>
      <c r="D9" s="75" t="str">
        <f>Mail!D9</f>
        <v>suché</v>
      </c>
      <c r="E9" s="75">
        <f>Mail!E9</f>
        <v>12.5</v>
      </c>
      <c r="F9" s="75">
        <f>Mail!F9</f>
        <v>0.5</v>
      </c>
      <c r="G9" s="75">
        <f>Mail!G9</f>
        <v>6.8</v>
      </c>
      <c r="H9" s="76">
        <f>Mail!H9</f>
        <v>230</v>
      </c>
      <c r="I9" s="77"/>
      <c r="J9" s="78"/>
      <c r="K9" s="34"/>
      <c r="L9" s="78"/>
      <c r="M9" s="34"/>
      <c r="N9" s="78"/>
      <c r="O9" s="34"/>
      <c r="P9" s="78"/>
      <c r="Q9" s="35"/>
      <c r="R9" s="80"/>
      <c r="S9" s="281"/>
      <c r="T9" s="281"/>
    </row>
    <row r="10" spans="1:20" ht="21" customHeight="1" thickBot="1" x14ac:dyDescent="0.3">
      <c r="A10" s="274" t="str">
        <f>Mail!A10</f>
        <v>Rosé Svatovavřinecké</v>
      </c>
      <c r="B10" s="83">
        <f>Mail!B10</f>
        <v>2024</v>
      </c>
      <c r="C10" s="84" t="str">
        <f>Mail!C10</f>
        <v>pozdní sběr</v>
      </c>
      <c r="D10" s="84" t="str">
        <f>Mail!D10</f>
        <v>suché</v>
      </c>
      <c r="E10" s="84">
        <f>Mail!E10</f>
        <v>13</v>
      </c>
      <c r="F10" s="84">
        <f>Mail!F10</f>
        <v>4</v>
      </c>
      <c r="G10" s="84">
        <f>Mail!G10</f>
        <v>5.9</v>
      </c>
      <c r="H10" s="275">
        <f>Mail!H10</f>
        <v>180</v>
      </c>
      <c r="I10" s="276"/>
      <c r="J10" s="85"/>
      <c r="K10" s="51"/>
      <c r="L10" s="85"/>
      <c r="M10" s="51"/>
      <c r="N10" s="85"/>
      <c r="O10" s="51"/>
      <c r="P10" s="85"/>
      <c r="Q10" s="52"/>
      <c r="R10" s="277"/>
      <c r="S10" s="281"/>
      <c r="T10" s="281"/>
    </row>
    <row r="11" spans="1:20" ht="21" customHeight="1" thickTop="1" x14ac:dyDescent="0.25">
      <c r="A11" s="353" t="str">
        <f>Mail!A14</f>
        <v>Frizzante</v>
      </c>
      <c r="B11" s="354">
        <f>Mail!B14</f>
        <v>2023</v>
      </c>
      <c r="C11" s="355" t="s">
        <v>63</v>
      </c>
      <c r="D11" s="355" t="str">
        <f>Mail!D14</f>
        <v>polosuché</v>
      </c>
      <c r="E11" s="355">
        <f>Mail!E14</f>
        <v>11.5</v>
      </c>
      <c r="F11" s="355">
        <f>Mail!F14</f>
        <v>8.6</v>
      </c>
      <c r="G11" s="355">
        <f>Mail!G14</f>
        <v>5.8</v>
      </c>
      <c r="H11" s="356">
        <f>Mail!H14</f>
        <v>170</v>
      </c>
      <c r="I11" s="357"/>
      <c r="J11" s="347"/>
      <c r="K11" s="358"/>
      <c r="L11" s="347"/>
      <c r="M11" s="358"/>
      <c r="N11" s="347"/>
      <c r="O11" s="358"/>
      <c r="P11" s="347"/>
      <c r="Q11" s="359"/>
      <c r="R11" s="360"/>
      <c r="S11" s="264"/>
      <c r="T11" s="264"/>
    </row>
    <row r="12" spans="1:20" ht="21" customHeight="1" x14ac:dyDescent="0.25">
      <c r="A12" s="144" t="str">
        <f>Mail!A15</f>
        <v>Cuvée Růženy</v>
      </c>
      <c r="B12" s="145">
        <f>Mail!B15</f>
        <v>2023</v>
      </c>
      <c r="C12" s="146" t="s">
        <v>63</v>
      </c>
      <c r="D12" s="146" t="str">
        <f>Mail!D15</f>
        <v>suché</v>
      </c>
      <c r="E12" s="146">
        <f>Mail!E15</f>
        <v>12.5</v>
      </c>
      <c r="F12" s="146">
        <f>Mail!F15</f>
        <v>6.6</v>
      </c>
      <c r="G12" s="146">
        <f>Mail!G15</f>
        <v>6.6</v>
      </c>
      <c r="H12" s="147">
        <f>Mail!H15</f>
        <v>180</v>
      </c>
      <c r="I12" s="148"/>
      <c r="J12" s="149"/>
      <c r="K12" s="150"/>
      <c r="L12" s="149"/>
      <c r="M12" s="150"/>
      <c r="N12" s="149"/>
      <c r="O12" s="150"/>
      <c r="P12" s="149"/>
      <c r="Q12" s="151"/>
      <c r="R12" s="152"/>
      <c r="S12" s="239"/>
      <c r="T12" s="239"/>
    </row>
    <row r="13" spans="1:20" ht="21" customHeight="1" x14ac:dyDescent="0.25">
      <c r="A13" s="144" t="str">
        <f>Mail!A16</f>
        <v>Veltlínské zelené</v>
      </c>
      <c r="B13" s="145">
        <f>Mail!B16</f>
        <v>2023</v>
      </c>
      <c r="C13" s="146" t="str">
        <f>Mail!C16</f>
        <v>kabinet</v>
      </c>
      <c r="D13" s="146" t="str">
        <f>Mail!D16</f>
        <v>suché</v>
      </c>
      <c r="E13" s="146">
        <f>Mail!E16</f>
        <v>12</v>
      </c>
      <c r="F13" s="146">
        <f>Mail!F16</f>
        <v>7.8</v>
      </c>
      <c r="G13" s="146">
        <f>Mail!G16</f>
        <v>6.3</v>
      </c>
      <c r="H13" s="147">
        <f>Mail!H16</f>
        <v>190</v>
      </c>
      <c r="I13" s="148"/>
      <c r="J13" s="149"/>
      <c r="K13" s="150"/>
      <c r="L13" s="149"/>
      <c r="M13" s="150"/>
      <c r="N13" s="149"/>
      <c r="O13" s="150"/>
      <c r="P13" s="149"/>
      <c r="Q13" s="151"/>
      <c r="R13" s="152"/>
      <c r="S13" s="239"/>
      <c r="T13" s="239"/>
    </row>
    <row r="14" spans="1:20" ht="21" customHeight="1" x14ac:dyDescent="0.25">
      <c r="A14" s="79" t="str">
        <f>Mail!A17</f>
        <v>Tramín červený</v>
      </c>
      <c r="B14" s="74">
        <f>Mail!B17</f>
        <v>2023</v>
      </c>
      <c r="C14" s="75" t="str">
        <f>Mail!C17</f>
        <v>výběr z hroznů</v>
      </c>
      <c r="D14" s="75" t="str">
        <f>Mail!D17</f>
        <v>suché</v>
      </c>
      <c r="E14" s="75">
        <f>Mail!E17</f>
        <v>14</v>
      </c>
      <c r="F14" s="75">
        <f>Mail!F17</f>
        <v>7.2</v>
      </c>
      <c r="G14" s="75">
        <f>Mail!G17</f>
        <v>6</v>
      </c>
      <c r="H14" s="76">
        <f>Mail!H17</f>
        <v>230</v>
      </c>
      <c r="I14" s="77"/>
      <c r="J14" s="78"/>
      <c r="K14" s="34"/>
      <c r="L14" s="78"/>
      <c r="M14" s="34"/>
      <c r="N14" s="78"/>
      <c r="O14" s="34"/>
      <c r="P14" s="78"/>
      <c r="Q14" s="35"/>
      <c r="R14" s="80"/>
      <c r="S14" s="239"/>
      <c r="T14" s="239"/>
    </row>
    <row r="15" spans="1:20" ht="21" customHeight="1" x14ac:dyDescent="0.25">
      <c r="A15" s="79" t="str">
        <f>Mail!A18</f>
        <v>Ryzlink vlašský</v>
      </c>
      <c r="B15" s="74">
        <f>Mail!B18</f>
        <v>2023</v>
      </c>
      <c r="C15" s="75" t="str">
        <f>Mail!C18</f>
        <v>kabinet</v>
      </c>
      <c r="D15" s="75" t="str">
        <f>Mail!D18</f>
        <v>suché</v>
      </c>
      <c r="E15" s="75">
        <f>Mail!E18</f>
        <v>11.5</v>
      </c>
      <c r="F15" s="75">
        <f>Mail!F18</f>
        <v>7.5</v>
      </c>
      <c r="G15" s="75">
        <f>Mail!G18</f>
        <v>7.1</v>
      </c>
      <c r="H15" s="76">
        <f>Mail!H18</f>
        <v>200</v>
      </c>
      <c r="I15" s="77"/>
      <c r="J15" s="78"/>
      <c r="K15" s="34"/>
      <c r="L15" s="78"/>
      <c r="M15" s="34"/>
      <c r="N15" s="78"/>
      <c r="O15" s="34"/>
      <c r="P15" s="78"/>
      <c r="Q15" s="35"/>
      <c r="R15" s="80"/>
      <c r="S15" s="239"/>
      <c r="T15" s="239"/>
    </row>
    <row r="16" spans="1:20" ht="21" customHeight="1" x14ac:dyDescent="0.25">
      <c r="A16" s="79" t="str">
        <f>Mail!A19</f>
        <v>Ryzlink rýnský</v>
      </c>
      <c r="B16" s="74">
        <f>Mail!B19</f>
        <v>2023</v>
      </c>
      <c r="C16" s="75" t="str">
        <f>Mail!C19</f>
        <v>pozdní sběr</v>
      </c>
      <c r="D16" s="75" t="str">
        <f>Mail!D19</f>
        <v>suché</v>
      </c>
      <c r="E16" s="75">
        <f>Mail!E19</f>
        <v>12.5</v>
      </c>
      <c r="F16" s="75">
        <f>Mail!F19</f>
        <v>9</v>
      </c>
      <c r="G16" s="75">
        <f>Mail!G19</f>
        <v>7.8</v>
      </c>
      <c r="H16" s="76">
        <f>Mail!H19</f>
        <v>230</v>
      </c>
      <c r="I16" s="77"/>
      <c r="J16" s="78"/>
      <c r="K16" s="34"/>
      <c r="L16" s="78"/>
      <c r="M16" s="34"/>
      <c r="N16" s="78"/>
      <c r="O16" s="34"/>
      <c r="P16" s="78"/>
      <c r="Q16" s="35"/>
      <c r="R16" s="80"/>
      <c r="S16" s="239"/>
      <c r="T16" s="239"/>
    </row>
    <row r="17" spans="1:20" ht="21" customHeight="1" thickBot="1" x14ac:dyDescent="0.3">
      <c r="A17" s="274" t="str">
        <f>Mail!A20</f>
        <v>Ryzlink rýnský</v>
      </c>
      <c r="B17" s="83">
        <f>Mail!B20</f>
        <v>2023</v>
      </c>
      <c r="C17" s="84" t="s">
        <v>63</v>
      </c>
      <c r="D17" s="84" t="str">
        <f>Mail!D20</f>
        <v>sladké</v>
      </c>
      <c r="E17" s="84">
        <f>Mail!E20</f>
        <v>12</v>
      </c>
      <c r="F17" s="84">
        <f>Mail!F20</f>
        <v>46.6</v>
      </c>
      <c r="G17" s="84">
        <f>Mail!G20</f>
        <v>7.4</v>
      </c>
      <c r="H17" s="275">
        <f>Mail!H20</f>
        <v>340</v>
      </c>
      <c r="I17" s="276"/>
      <c r="J17" s="85"/>
      <c r="K17" s="51"/>
      <c r="L17" s="85"/>
      <c r="M17" s="51"/>
      <c r="N17" s="85"/>
      <c r="O17" s="51"/>
      <c r="P17" s="85"/>
      <c r="Q17" s="52"/>
      <c r="R17" s="277"/>
      <c r="S17" s="239"/>
      <c r="T17" s="239"/>
    </row>
    <row r="18" spans="1:20" ht="21" customHeight="1" thickTop="1" x14ac:dyDescent="0.25">
      <c r="A18" s="144" t="str">
        <f>Mail!A24</f>
        <v>Tramín červený</v>
      </c>
      <c r="B18" s="145">
        <f>Mail!B24</f>
        <v>2022</v>
      </c>
      <c r="C18" s="146" t="str">
        <f>Mail!C24</f>
        <v>VOC</v>
      </c>
      <c r="D18" s="146" t="str">
        <f>Mail!D24</f>
        <v>suché</v>
      </c>
      <c r="E18" s="146">
        <f>Mail!E24</f>
        <v>13.5</v>
      </c>
      <c r="F18" s="146">
        <f>Mail!F24</f>
        <v>3.2</v>
      </c>
      <c r="G18" s="146">
        <f>Mail!G24</f>
        <v>6.6</v>
      </c>
      <c r="H18" s="147">
        <f>Mail!H24</f>
        <v>210</v>
      </c>
      <c r="I18" s="148"/>
      <c r="J18" s="149"/>
      <c r="K18" s="150"/>
      <c r="L18" s="149"/>
      <c r="M18" s="150"/>
      <c r="N18" s="149"/>
      <c r="O18" s="150"/>
      <c r="P18" s="149"/>
      <c r="Q18" s="151"/>
      <c r="R18" s="152"/>
      <c r="S18" s="204"/>
      <c r="T18" s="204"/>
    </row>
    <row r="19" spans="1:20" ht="21" customHeight="1" x14ac:dyDescent="0.25">
      <c r="A19" s="79" t="str">
        <f>Mail!A25</f>
        <v>Ryzlink vlašský</v>
      </c>
      <c r="B19" s="74">
        <f>Mail!B25</f>
        <v>2022</v>
      </c>
      <c r="C19" s="75" t="str">
        <f>Mail!C25</f>
        <v>kabinet</v>
      </c>
      <c r="D19" s="75" t="str">
        <f>Mail!D25</f>
        <v>suché</v>
      </c>
      <c r="E19" s="75">
        <f>Mail!E25</f>
        <v>11.5</v>
      </c>
      <c r="F19" s="75">
        <f>Mail!F25</f>
        <v>6.3</v>
      </c>
      <c r="G19" s="75">
        <f>Mail!G25</f>
        <v>7.6</v>
      </c>
      <c r="H19" s="76">
        <f>Mail!H25</f>
        <v>200</v>
      </c>
      <c r="I19" s="77"/>
      <c r="J19" s="78"/>
      <c r="K19" s="34"/>
      <c r="L19" s="78"/>
      <c r="M19" s="34"/>
      <c r="N19" s="78"/>
      <c r="O19" s="34"/>
      <c r="P19" s="78"/>
      <c r="Q19" s="35"/>
      <c r="R19" s="80"/>
      <c r="S19" s="204"/>
      <c r="T19" s="204"/>
    </row>
    <row r="20" spans="1:20" ht="21" customHeight="1" thickBot="1" x14ac:dyDescent="0.3">
      <c r="A20" s="274" t="str">
        <f>Mail!A26</f>
        <v>Ryzlink rýnský</v>
      </c>
      <c r="B20" s="83">
        <f>Mail!B26</f>
        <v>2022</v>
      </c>
      <c r="C20" s="84" t="str">
        <f>Mail!C26</f>
        <v>VOC</v>
      </c>
      <c r="D20" s="84" t="str">
        <f>Mail!D26</f>
        <v>suché</v>
      </c>
      <c r="E20" s="84">
        <f>Mail!E26</f>
        <v>12</v>
      </c>
      <c r="F20" s="84">
        <f>Mail!F26</f>
        <v>6.4</v>
      </c>
      <c r="G20" s="84">
        <f>Mail!G26</f>
        <v>8.8000000000000007</v>
      </c>
      <c r="H20" s="275">
        <f>Mail!H26</f>
        <v>210</v>
      </c>
      <c r="I20" s="276"/>
      <c r="J20" s="85"/>
      <c r="K20" s="51"/>
      <c r="L20" s="85"/>
      <c r="M20" s="51"/>
      <c r="N20" s="85"/>
      <c r="O20" s="51"/>
      <c r="P20" s="85"/>
      <c r="Q20" s="52"/>
      <c r="R20" s="277"/>
      <c r="S20" s="204"/>
      <c r="T20" s="204"/>
    </row>
    <row r="21" spans="1:20" ht="21" customHeight="1" thickTop="1" x14ac:dyDescent="0.25">
      <c r="A21" s="39"/>
      <c r="B21" s="39"/>
      <c r="C21" s="39"/>
      <c r="D21" s="39"/>
      <c r="E21" s="39"/>
      <c r="F21" s="39"/>
      <c r="G21" s="39"/>
      <c r="H21" s="40" t="s">
        <v>22</v>
      </c>
      <c r="I21" s="41"/>
      <c r="J21" s="42"/>
      <c r="K21" s="43"/>
      <c r="L21" s="42"/>
      <c r="M21" s="43"/>
      <c r="N21" s="42"/>
      <c r="O21" s="43"/>
      <c r="P21" s="42"/>
      <c r="Q21" s="43"/>
      <c r="R21" s="44"/>
      <c r="S21" s="24"/>
      <c r="T21" s="24"/>
    </row>
    <row r="22" spans="1:20" ht="21" customHeight="1" x14ac:dyDescent="0.25">
      <c r="A22" s="305" t="s">
        <v>49</v>
      </c>
      <c r="B22" s="307" t="s">
        <v>1</v>
      </c>
      <c r="C22" s="300" t="s">
        <v>2</v>
      </c>
      <c r="D22" s="307" t="s">
        <v>3</v>
      </c>
      <c r="E22" s="300" t="s">
        <v>4</v>
      </c>
      <c r="F22" s="300" t="s">
        <v>5</v>
      </c>
      <c r="G22" s="300" t="s">
        <v>6</v>
      </c>
      <c r="H22" s="302" t="s">
        <v>21</v>
      </c>
      <c r="I22" s="25" t="s">
        <v>17</v>
      </c>
      <c r="J22" s="26"/>
      <c r="K22" s="25" t="s">
        <v>17</v>
      </c>
      <c r="L22" s="26"/>
      <c r="M22" s="25" t="s">
        <v>17</v>
      </c>
      <c r="N22" s="27"/>
      <c r="O22" s="25" t="s">
        <v>17</v>
      </c>
      <c r="P22" s="28"/>
      <c r="Q22" s="304" t="s">
        <v>18</v>
      </c>
      <c r="R22" s="305"/>
      <c r="S22" s="29"/>
      <c r="T22" s="24"/>
    </row>
    <row r="23" spans="1:20" ht="21" customHeight="1" thickBot="1" x14ac:dyDescent="0.3">
      <c r="A23" s="306"/>
      <c r="B23" s="308"/>
      <c r="C23" s="301"/>
      <c r="D23" s="308"/>
      <c r="E23" s="301"/>
      <c r="F23" s="301"/>
      <c r="G23" s="301"/>
      <c r="H23" s="303"/>
      <c r="I23" s="12" t="s">
        <v>12</v>
      </c>
      <c r="J23" s="92" t="s">
        <v>13</v>
      </c>
      <c r="K23" s="12" t="s">
        <v>12</v>
      </c>
      <c r="L23" s="92" t="s">
        <v>13</v>
      </c>
      <c r="M23" s="12" t="s">
        <v>12</v>
      </c>
      <c r="N23" s="92" t="s">
        <v>13</v>
      </c>
      <c r="O23" s="12" t="s">
        <v>12</v>
      </c>
      <c r="P23" s="92" t="s">
        <v>13</v>
      </c>
      <c r="Q23" s="13" t="s">
        <v>12</v>
      </c>
      <c r="R23" s="91" t="s">
        <v>13</v>
      </c>
      <c r="S23" s="90"/>
      <c r="T23" s="90"/>
    </row>
    <row r="24" spans="1:20" ht="21" customHeight="1" thickTop="1" x14ac:dyDescent="0.25">
      <c r="A24" s="241" t="str">
        <f>Mail!A11</f>
        <v>Dornfelder</v>
      </c>
      <c r="B24" s="69">
        <f>Mail!B11</f>
        <v>2024</v>
      </c>
      <c r="C24" s="256" t="str">
        <f>Mail!C11</f>
        <v>výběr z hroznů</v>
      </c>
      <c r="D24" s="256" t="str">
        <f>Mail!D11</f>
        <v>suché</v>
      </c>
      <c r="E24" s="256">
        <f>Mail!E11</f>
        <v>13</v>
      </c>
      <c r="F24" s="256">
        <f>Mail!F11</f>
        <v>0.2</v>
      </c>
      <c r="G24" s="256">
        <f>Mail!G11</f>
        <v>5.5</v>
      </c>
      <c r="H24" s="243">
        <f>Mail!H11</f>
        <v>200</v>
      </c>
      <c r="I24" s="246"/>
      <c r="J24" s="71"/>
      <c r="K24" s="249"/>
      <c r="L24" s="71"/>
      <c r="M24" s="249"/>
      <c r="N24" s="71"/>
      <c r="O24" s="249"/>
      <c r="P24" s="71"/>
      <c r="Q24" s="252"/>
      <c r="R24" s="172"/>
      <c r="S24" s="281"/>
      <c r="T24" s="281"/>
    </row>
    <row r="25" spans="1:20" ht="21" customHeight="1" x14ac:dyDescent="0.25">
      <c r="A25" s="242" t="str">
        <f>Mail!A12</f>
        <v>Strassberg</v>
      </c>
      <c r="B25" s="74">
        <f>Mail!B12</f>
        <v>2024</v>
      </c>
      <c r="C25" s="257" t="str">
        <f>Mail!C12</f>
        <v>výběr z hroznů</v>
      </c>
      <c r="D25" s="257" t="str">
        <f>Mail!D12</f>
        <v>suché</v>
      </c>
      <c r="E25" s="257">
        <f>Mail!E12</f>
        <v>12.5</v>
      </c>
      <c r="F25" s="257">
        <f>Mail!F12</f>
        <v>0.1</v>
      </c>
      <c r="G25" s="257">
        <f>Mail!G12</f>
        <v>5.8</v>
      </c>
      <c r="H25" s="244">
        <f>Mail!H12</f>
        <v>200</v>
      </c>
      <c r="I25" s="247"/>
      <c r="J25" s="78"/>
      <c r="K25" s="250"/>
      <c r="L25" s="78"/>
      <c r="M25" s="250"/>
      <c r="N25" s="78"/>
      <c r="O25" s="250"/>
      <c r="P25" s="78"/>
      <c r="Q25" s="253"/>
      <c r="R25" s="219"/>
      <c r="S25" s="281"/>
      <c r="T25" s="281"/>
    </row>
    <row r="26" spans="1:20" ht="21" customHeight="1" thickBot="1" x14ac:dyDescent="0.3">
      <c r="A26" s="259" t="str">
        <f>Mail!A13</f>
        <v xml:space="preserve">Merlot </v>
      </c>
      <c r="B26" s="255">
        <f>Mail!B13</f>
        <v>2024</v>
      </c>
      <c r="C26" s="258" t="str">
        <f>Mail!C13</f>
        <v>výběr z hroznů</v>
      </c>
      <c r="D26" s="258" t="str">
        <f>Mail!D13</f>
        <v>suché</v>
      </c>
      <c r="E26" s="258">
        <f>Mail!E13</f>
        <v>0</v>
      </c>
      <c r="F26" s="258">
        <f>Mail!F13</f>
        <v>0</v>
      </c>
      <c r="G26" s="258">
        <f>Mail!G13</f>
        <v>0</v>
      </c>
      <c r="H26" s="245">
        <f>Mail!H13</f>
        <v>0</v>
      </c>
      <c r="I26" s="248"/>
      <c r="J26" s="28"/>
      <c r="K26" s="251"/>
      <c r="L26" s="344"/>
      <c r="M26" s="251"/>
      <c r="N26" s="28"/>
      <c r="O26" s="251"/>
      <c r="P26" s="28"/>
      <c r="Q26" s="254"/>
      <c r="R26" s="345"/>
      <c r="S26" s="281"/>
      <c r="T26" s="281"/>
    </row>
    <row r="27" spans="1:20" ht="21" customHeight="1" thickTop="1" x14ac:dyDescent="0.25">
      <c r="A27" s="241" t="str">
        <f>Mail!A21</f>
        <v>Dornfelder</v>
      </c>
      <c r="B27" s="69">
        <f>Mail!B21</f>
        <v>2023</v>
      </c>
      <c r="C27" s="256" t="s">
        <v>63</v>
      </c>
      <c r="D27" s="256" t="str">
        <f>Mail!D21</f>
        <v>suché</v>
      </c>
      <c r="E27" s="256">
        <f>Mail!E21</f>
        <v>14</v>
      </c>
      <c r="F27" s="256">
        <f>Mail!F21</f>
        <v>0.2</v>
      </c>
      <c r="G27" s="256">
        <f>Mail!G21</f>
        <v>5</v>
      </c>
      <c r="H27" s="243">
        <f>Mail!H21</f>
        <v>200</v>
      </c>
      <c r="I27" s="246"/>
      <c r="J27" s="71"/>
      <c r="K27" s="249"/>
      <c r="L27" s="71"/>
      <c r="M27" s="249"/>
      <c r="N27" s="71"/>
      <c r="O27" s="249"/>
      <c r="P27" s="71"/>
      <c r="Q27" s="252"/>
      <c r="R27" s="172"/>
      <c r="S27" s="239"/>
      <c r="T27" s="239"/>
    </row>
    <row r="28" spans="1:20" ht="21" customHeight="1" x14ac:dyDescent="0.25">
      <c r="A28" s="242" t="str">
        <f>Mail!A22</f>
        <v>Strassberg</v>
      </c>
      <c r="B28" s="74">
        <f>Mail!B22</f>
        <v>2023</v>
      </c>
      <c r="C28" s="257" t="s">
        <v>63</v>
      </c>
      <c r="D28" s="257" t="str">
        <f>Mail!D22</f>
        <v>suché</v>
      </c>
      <c r="E28" s="257">
        <f>Mail!E22</f>
        <v>13</v>
      </c>
      <c r="F28" s="257">
        <f>Mail!F22</f>
        <v>0.2</v>
      </c>
      <c r="G28" s="257">
        <f>Mail!G22</f>
        <v>5</v>
      </c>
      <c r="H28" s="244">
        <f>Mail!H22</f>
        <v>200</v>
      </c>
      <c r="I28" s="247"/>
      <c r="J28" s="78"/>
      <c r="K28" s="250"/>
      <c r="L28" s="78"/>
      <c r="M28" s="250"/>
      <c r="N28" s="78"/>
      <c r="O28" s="250"/>
      <c r="P28" s="78"/>
      <c r="Q28" s="253"/>
      <c r="R28" s="219"/>
      <c r="S28" s="239"/>
      <c r="T28" s="239"/>
    </row>
    <row r="29" spans="1:20" ht="21" customHeight="1" thickBot="1" x14ac:dyDescent="0.3">
      <c r="A29" s="259" t="str">
        <f>Mail!A23</f>
        <v>Merlot</v>
      </c>
      <c r="B29" s="255">
        <f>Mail!B23</f>
        <v>2023</v>
      </c>
      <c r="C29" s="258" t="str">
        <f>Mail!C23</f>
        <v>výběr z hroznů</v>
      </c>
      <c r="D29" s="258" t="str">
        <f>Mail!D23</f>
        <v>suché</v>
      </c>
      <c r="E29" s="258">
        <v>13</v>
      </c>
      <c r="F29" s="258">
        <v>0</v>
      </c>
      <c r="G29" s="258">
        <v>5.6</v>
      </c>
      <c r="H29" s="245">
        <v>230</v>
      </c>
      <c r="I29" s="248"/>
      <c r="J29" s="28"/>
      <c r="K29" s="251"/>
      <c r="L29" s="344"/>
      <c r="M29" s="251"/>
      <c r="N29" s="28"/>
      <c r="O29" s="251"/>
      <c r="P29" s="28"/>
      <c r="Q29" s="254"/>
      <c r="R29" s="345"/>
      <c r="S29" s="239"/>
      <c r="T29" s="239"/>
    </row>
    <row r="30" spans="1:20" ht="21" customHeight="1" thickTop="1" thickBot="1" x14ac:dyDescent="0.3">
      <c r="A30" s="260" t="str">
        <f>Mail!A27</f>
        <v>Strassberg</v>
      </c>
      <c r="B30" s="83">
        <f>Mail!B27</f>
        <v>2022</v>
      </c>
      <c r="C30" s="84" t="str">
        <f>IF(Mail!C27="moravské zemské víno","MZV",Mail!C27)</f>
        <v>MZV</v>
      </c>
      <c r="D30" s="84" t="str">
        <f>Mail!D27</f>
        <v>suché</v>
      </c>
      <c r="E30" s="84">
        <f>Mail!E27</f>
        <v>13.5</v>
      </c>
      <c r="F30" s="84">
        <f>Mail!F27</f>
        <v>0.1</v>
      </c>
      <c r="G30" s="84">
        <f>Mail!G27</f>
        <v>5.6</v>
      </c>
      <c r="H30" s="235">
        <f>Mail!H27</f>
        <v>200</v>
      </c>
      <c r="I30" s="236"/>
      <c r="J30" s="343"/>
      <c r="K30" s="51"/>
      <c r="L30" s="210"/>
      <c r="M30" s="51"/>
      <c r="N30" s="343"/>
      <c r="O30" s="51"/>
      <c r="P30" s="343"/>
      <c r="Q30" s="52"/>
      <c r="R30" s="271"/>
      <c r="S30" s="204"/>
      <c r="T30" s="204"/>
    </row>
    <row r="31" spans="1:20" ht="21" customHeight="1" thickTop="1" thickBot="1" x14ac:dyDescent="0.3">
      <c r="A31" s="260" t="str">
        <f>Mail!A28</f>
        <v>Strassberg</v>
      </c>
      <c r="B31" s="206">
        <f>Mail!B28</f>
        <v>2021</v>
      </c>
      <c r="C31" s="207" t="str">
        <f>IF(Mail!C28="moravské zemské víno","MZV",Mail!C28)</f>
        <v>MZV</v>
      </c>
      <c r="D31" s="207" t="str">
        <f>Mail!D28</f>
        <v>suché</v>
      </c>
      <c r="E31" s="207">
        <f>Mail!E28</f>
        <v>11.5</v>
      </c>
      <c r="F31" s="207">
        <f>Mail!F28</f>
        <v>0.1</v>
      </c>
      <c r="G31" s="207">
        <f>Mail!G28</f>
        <v>5.5</v>
      </c>
      <c r="H31" s="261">
        <f>Mail!H28</f>
        <v>180</v>
      </c>
      <c r="I31" s="262"/>
      <c r="J31" s="210"/>
      <c r="K31" s="211"/>
      <c r="L31" s="210"/>
      <c r="M31" s="211"/>
      <c r="N31" s="210"/>
      <c r="O31" s="211"/>
      <c r="P31" s="210"/>
      <c r="Q31" s="212"/>
      <c r="R31" s="271"/>
      <c r="S31" s="168"/>
      <c r="T31" s="168"/>
    </row>
    <row r="32" spans="1:20" ht="21" customHeight="1" thickTop="1" x14ac:dyDescent="0.25">
      <c r="A32" s="46" t="str">
        <f>Mail!A29</f>
        <v>André</v>
      </c>
      <c r="B32" s="18">
        <f>Mail!B29</f>
        <v>2018</v>
      </c>
      <c r="C32" s="19" t="str">
        <f>IF(Mail!C29="moravské zemské víno","MZV",Mail!C29)</f>
        <v>MZV</v>
      </c>
      <c r="D32" s="19" t="str">
        <f>Mail!D29</f>
        <v>suché</v>
      </c>
      <c r="E32" s="19">
        <f>Mail!E29</f>
        <v>12</v>
      </c>
      <c r="F32" s="19">
        <f>Mail!F29</f>
        <v>0.1</v>
      </c>
      <c r="G32" s="19">
        <f>Mail!G29</f>
        <v>5.9</v>
      </c>
      <c r="H32" s="47">
        <f>Mail!H29</f>
        <v>210</v>
      </c>
      <c r="I32" s="53"/>
      <c r="J32" s="28"/>
      <c r="K32" s="95"/>
      <c r="L32" s="28"/>
      <c r="M32" s="95"/>
      <c r="N32" s="28"/>
      <c r="O32" s="95"/>
      <c r="P32" s="28"/>
      <c r="Q32" s="96"/>
      <c r="R32" s="97"/>
      <c r="S32" s="24"/>
      <c r="T32" s="24"/>
    </row>
    <row r="33" spans="1:20" ht="21" customHeight="1" thickBot="1" x14ac:dyDescent="0.3">
      <c r="A33" s="48" t="str">
        <f>Mail!A30</f>
        <v>Pinot</v>
      </c>
      <c r="B33" s="49">
        <f>Mail!B30</f>
        <v>2018</v>
      </c>
      <c r="C33" s="50" t="str">
        <f>IF(Mail!C30="moravské zemské víno","MZV",Mail!C30)</f>
        <v>MZV</v>
      </c>
      <c r="D33" s="50" t="str">
        <f>Mail!D30</f>
        <v>suché</v>
      </c>
      <c r="E33" s="50">
        <f>Mail!E30</f>
        <v>12.5</v>
      </c>
      <c r="F33" s="50">
        <f>Mail!F30</f>
        <v>0.1</v>
      </c>
      <c r="G33" s="50">
        <f>Mail!G30</f>
        <v>5.9</v>
      </c>
      <c r="H33" s="81">
        <f>Mail!H30</f>
        <v>230</v>
      </c>
      <c r="I33" s="82"/>
      <c r="J33" s="56"/>
      <c r="K33" s="55"/>
      <c r="L33" s="56"/>
      <c r="M33" s="55"/>
      <c r="N33" s="56"/>
      <c r="O33" s="55"/>
      <c r="P33" s="56"/>
      <c r="Q33" s="57"/>
      <c r="R33" s="58"/>
      <c r="S33" s="24"/>
      <c r="T33" s="24"/>
    </row>
    <row r="34" spans="1:20" ht="21" customHeight="1" thickTop="1" thickBot="1" x14ac:dyDescent="0.3">
      <c r="A34" s="181" t="str">
        <f>Mail!A31</f>
        <v>André</v>
      </c>
      <c r="B34" s="182">
        <f>Mail!B31</f>
        <v>2017</v>
      </c>
      <c r="C34" s="183" t="str">
        <f>IF(Mail!C31="moravské zemské víno","MZV",Mail!C31)</f>
        <v>MZV</v>
      </c>
      <c r="D34" s="183" t="str">
        <f>Mail!D31</f>
        <v>suché</v>
      </c>
      <c r="E34" s="183">
        <f>Mail!E31</f>
        <v>13</v>
      </c>
      <c r="F34" s="183">
        <f>Mail!F31</f>
        <v>0</v>
      </c>
      <c r="G34" s="183">
        <f>Mail!G31</f>
        <v>6.2</v>
      </c>
      <c r="H34" s="184">
        <f>Mail!H31</f>
        <v>180</v>
      </c>
      <c r="I34" s="185"/>
      <c r="J34" s="186"/>
      <c r="K34" s="187"/>
      <c r="L34" s="186"/>
      <c r="M34" s="187"/>
      <c r="N34" s="186"/>
      <c r="O34" s="187"/>
      <c r="P34" s="186"/>
      <c r="Q34" s="188"/>
      <c r="R34" s="189"/>
      <c r="S34" s="24"/>
      <c r="T34" s="24"/>
    </row>
    <row r="35" spans="1:20" ht="21" customHeight="1" thickTop="1" x14ac:dyDescent="0.25">
      <c r="A35" s="46" t="str">
        <f>Mail!A32</f>
        <v>Cabernet Sauvignon</v>
      </c>
      <c r="B35" s="18">
        <f>Mail!B32</f>
        <v>2016</v>
      </c>
      <c r="C35" s="19" t="str">
        <f>IF(Mail!C32="moravské zemské víno","MZV",Mail!C32)</f>
        <v>MZV</v>
      </c>
      <c r="D35" s="19" t="str">
        <f>Mail!D32</f>
        <v>suché</v>
      </c>
      <c r="E35" s="19">
        <f>Mail!E32</f>
        <v>11</v>
      </c>
      <c r="F35" s="19">
        <f>Mail!F32</f>
        <v>0</v>
      </c>
      <c r="G35" s="19">
        <f>Mail!G32</f>
        <v>5.5</v>
      </c>
      <c r="H35" s="47">
        <f>Mail!H32</f>
        <v>190</v>
      </c>
      <c r="I35" s="180"/>
      <c r="J35" s="31"/>
      <c r="K35" s="32"/>
      <c r="L35" s="31"/>
      <c r="M35" s="32"/>
      <c r="N35" s="31"/>
      <c r="O35" s="32"/>
      <c r="P35" s="31"/>
      <c r="Q35" s="33"/>
      <c r="R35" s="30"/>
      <c r="S35" s="24"/>
      <c r="T35" s="24"/>
    </row>
    <row r="36" spans="1:20" ht="21" customHeight="1" x14ac:dyDescent="0.25">
      <c r="A36" s="39"/>
      <c r="B36" s="39"/>
      <c r="C36" s="39"/>
      <c r="D36" s="39"/>
      <c r="E36" s="39"/>
      <c r="F36" s="39"/>
      <c r="G36" s="39"/>
      <c r="H36" s="40" t="s">
        <v>22</v>
      </c>
      <c r="I36" s="41"/>
      <c r="J36" s="42"/>
      <c r="K36" s="43"/>
      <c r="L36" s="42"/>
      <c r="M36" s="43"/>
      <c r="N36" s="42"/>
      <c r="O36" s="43"/>
      <c r="P36" s="42"/>
      <c r="Q36" s="43"/>
      <c r="R36" s="44"/>
    </row>
    <row r="37" spans="1:20" x14ac:dyDescent="0.25">
      <c r="A37" s="15" t="s">
        <v>55</v>
      </c>
      <c r="B37" s="15">
        <v>2024</v>
      </c>
      <c r="C37" s="15" t="s">
        <v>63</v>
      </c>
      <c r="D37" s="15" t="s">
        <v>7</v>
      </c>
      <c r="E37" s="15">
        <v>13.5</v>
      </c>
      <c r="F37" s="15">
        <v>1.3</v>
      </c>
      <c r="G37" s="15">
        <v>6.6</v>
      </c>
      <c r="H37" s="15">
        <v>180</v>
      </c>
    </row>
    <row r="38" spans="1:20" x14ac:dyDescent="0.25">
      <c r="A38" s="15" t="s">
        <v>50</v>
      </c>
      <c r="B38" s="15">
        <v>2024</v>
      </c>
      <c r="C38" s="283" t="s">
        <v>57</v>
      </c>
      <c r="D38" s="15" t="s">
        <v>7</v>
      </c>
      <c r="E38" s="15">
        <v>14</v>
      </c>
      <c r="F38" s="15">
        <v>2.2999999999999998</v>
      </c>
      <c r="G38" s="15">
        <v>6.7</v>
      </c>
      <c r="H38" s="15">
        <v>190</v>
      </c>
    </row>
    <row r="39" spans="1:20" x14ac:dyDescent="0.25">
      <c r="A39" s="15" t="s">
        <v>82</v>
      </c>
      <c r="B39" s="15">
        <v>2024</v>
      </c>
      <c r="C39" s="15" t="s">
        <v>83</v>
      </c>
      <c r="D39" s="15" t="s">
        <v>7</v>
      </c>
      <c r="E39" s="15">
        <v>14</v>
      </c>
      <c r="F39" s="15">
        <v>7.9</v>
      </c>
      <c r="G39" s="15">
        <v>7.9</v>
      </c>
      <c r="H39" s="15">
        <v>230</v>
      </c>
    </row>
    <row r="40" spans="1:20" x14ac:dyDescent="0.25">
      <c r="A40" s="15" t="s">
        <v>46</v>
      </c>
      <c r="B40" s="15">
        <v>2024</v>
      </c>
      <c r="C40" s="15" t="s">
        <v>57</v>
      </c>
      <c r="D40" s="15" t="s">
        <v>7</v>
      </c>
      <c r="E40" s="15">
        <v>14</v>
      </c>
      <c r="F40" s="15">
        <v>6.3</v>
      </c>
      <c r="G40" s="15">
        <v>6.7</v>
      </c>
      <c r="H40" s="15">
        <v>230</v>
      </c>
    </row>
    <row r="41" spans="1:20" x14ac:dyDescent="0.25">
      <c r="A41" s="15" t="s">
        <v>51</v>
      </c>
      <c r="B41" s="15">
        <v>2024</v>
      </c>
      <c r="C41" s="15" t="s">
        <v>48</v>
      </c>
      <c r="D41" s="15" t="s">
        <v>7</v>
      </c>
      <c r="E41" s="15">
        <v>0</v>
      </c>
      <c r="F41" s="14">
        <v>0</v>
      </c>
      <c r="G41" s="15">
        <v>0</v>
      </c>
      <c r="H41" s="15">
        <v>0</v>
      </c>
    </row>
    <row r="42" spans="1:20" x14ac:dyDescent="0.25">
      <c r="A42" s="15" t="s">
        <v>47</v>
      </c>
      <c r="B42" s="15">
        <v>2024</v>
      </c>
      <c r="C42" s="15" t="s">
        <v>57</v>
      </c>
      <c r="D42" s="15" t="s">
        <v>7</v>
      </c>
      <c r="E42" s="15">
        <v>12.5</v>
      </c>
      <c r="F42" s="14">
        <v>6.2</v>
      </c>
      <c r="G42" s="15">
        <v>7.3</v>
      </c>
      <c r="H42" s="15">
        <v>230</v>
      </c>
    </row>
    <row r="43" spans="1:20" x14ac:dyDescent="0.25">
      <c r="A43" s="15" t="s">
        <v>47</v>
      </c>
      <c r="B43" s="15">
        <v>2024</v>
      </c>
      <c r="C43" s="15" t="s">
        <v>83</v>
      </c>
      <c r="D43" s="15" t="s">
        <v>7</v>
      </c>
      <c r="E43" s="15">
        <v>12.5</v>
      </c>
      <c r="F43" s="15">
        <v>0.5</v>
      </c>
      <c r="G43" s="15">
        <v>6.8</v>
      </c>
      <c r="H43" s="15">
        <v>230</v>
      </c>
    </row>
    <row r="44" spans="1:20" x14ac:dyDescent="0.25">
      <c r="A44" s="15" t="s">
        <v>84</v>
      </c>
      <c r="B44" s="15">
        <v>2024</v>
      </c>
      <c r="C44" s="15" t="s">
        <v>83</v>
      </c>
      <c r="D44" s="15" t="s">
        <v>7</v>
      </c>
      <c r="E44" s="15">
        <v>13</v>
      </c>
      <c r="F44" s="15">
        <v>4</v>
      </c>
      <c r="G44" s="15">
        <v>5.9</v>
      </c>
      <c r="H44" s="15">
        <v>180</v>
      </c>
    </row>
    <row r="45" spans="1:20" x14ac:dyDescent="0.25">
      <c r="A45" s="15" t="s">
        <v>56</v>
      </c>
      <c r="B45" s="15">
        <v>2024</v>
      </c>
      <c r="C45" s="15" t="s">
        <v>85</v>
      </c>
      <c r="D45" s="15" t="s">
        <v>7</v>
      </c>
      <c r="E45" s="15">
        <v>13</v>
      </c>
      <c r="F45" s="15">
        <v>0.2</v>
      </c>
      <c r="G45" s="15">
        <v>5.5</v>
      </c>
      <c r="H45" s="15">
        <v>200</v>
      </c>
    </row>
    <row r="46" spans="1:20" x14ac:dyDescent="0.25">
      <c r="A46" s="15" t="s">
        <v>34</v>
      </c>
      <c r="B46" s="15">
        <v>2024</v>
      </c>
      <c r="C46" s="15" t="s">
        <v>85</v>
      </c>
      <c r="D46" s="15" t="s">
        <v>7</v>
      </c>
      <c r="E46" s="15">
        <v>12.5</v>
      </c>
      <c r="F46" s="15">
        <v>0.1</v>
      </c>
      <c r="G46" s="15">
        <v>5.8</v>
      </c>
      <c r="H46" s="15">
        <v>200</v>
      </c>
    </row>
    <row r="47" spans="1:20" x14ac:dyDescent="0.25">
      <c r="A47" s="15" t="s">
        <v>86</v>
      </c>
      <c r="B47" s="15">
        <v>2024</v>
      </c>
      <c r="C47" s="15" t="s">
        <v>85</v>
      </c>
      <c r="D47" s="15" t="s">
        <v>7</v>
      </c>
      <c r="E47" s="15">
        <v>0</v>
      </c>
      <c r="F47" s="15">
        <v>0</v>
      </c>
      <c r="G47" s="15">
        <v>0</v>
      </c>
      <c r="H47" s="15">
        <v>0</v>
      </c>
    </row>
  </sheetData>
  <mergeCells count="18">
    <mergeCell ref="Q1:R1"/>
    <mergeCell ref="G1:G2"/>
    <mergeCell ref="H1:H2"/>
    <mergeCell ref="A1:A2"/>
    <mergeCell ref="B1:B2"/>
    <mergeCell ref="C1:C2"/>
    <mergeCell ref="D1:D2"/>
    <mergeCell ref="E1:E2"/>
    <mergeCell ref="F1:F2"/>
    <mergeCell ref="F22:F23"/>
    <mergeCell ref="G22:G23"/>
    <mergeCell ref="H22:H23"/>
    <mergeCell ref="Q22:R22"/>
    <mergeCell ref="A22:A23"/>
    <mergeCell ref="B22:B23"/>
    <mergeCell ref="C22:C23"/>
    <mergeCell ref="D22:D23"/>
    <mergeCell ref="E22:E23"/>
  </mergeCells>
  <printOptions horizontalCentered="1"/>
  <pageMargins left="0.39370078740157483" right="0.39370078740157483" top="1.1811023622047245" bottom="0.78740157480314965" header="0.31496062992125984" footer="0.39370078740157483"/>
  <pageSetup paperSize="9" scale="81" orientation="landscape" r:id="rId1"/>
  <headerFooter>
    <oddHeader>&amp;L&amp;G</oddHeader>
    <oddFooter>&amp;RRadek Sedláček
+420 724 916 004
radek@sedlacekkurdejov.cz
www.sedlacekkurdejov.cz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0"/>
  <sheetViews>
    <sheetView showGridLines="0" workbookViewId="0">
      <selection activeCell="C13" sqref="C13"/>
    </sheetView>
  </sheetViews>
  <sheetFormatPr defaultColWidth="9.109375" defaultRowHeight="13.2" x14ac:dyDescent="0.25"/>
  <cols>
    <col min="1" max="1" width="22.109375" style="15" customWidth="1"/>
    <col min="2" max="2" width="7.33203125" style="15" customWidth="1"/>
    <col min="3" max="3" width="18.44140625" style="15" customWidth="1"/>
    <col min="4" max="4" width="11.33203125" style="15" customWidth="1"/>
    <col min="5" max="5" width="9.109375" style="15"/>
    <col min="6" max="6" width="7.5546875" style="15" customWidth="1"/>
    <col min="7" max="7" width="9" style="15" customWidth="1"/>
    <col min="8" max="9" width="10.88671875" style="15" customWidth="1"/>
    <col min="10" max="10" width="11.6640625" style="15" customWidth="1"/>
    <col min="11" max="11" width="7.33203125" style="15" customWidth="1"/>
    <col min="12" max="12" width="8.5546875" style="15" customWidth="1"/>
    <col min="13" max="16384" width="9.109375" style="15"/>
  </cols>
  <sheetData>
    <row r="1" spans="1:12" ht="17.25" customHeight="1" x14ac:dyDescent="0.25">
      <c r="A1" s="305" t="s">
        <v>49</v>
      </c>
      <c r="B1" s="307" t="s">
        <v>1</v>
      </c>
      <c r="C1" s="300" t="s">
        <v>2</v>
      </c>
      <c r="D1" s="307" t="s">
        <v>3</v>
      </c>
      <c r="E1" s="300" t="s">
        <v>4</v>
      </c>
      <c r="F1" s="300" t="s">
        <v>5</v>
      </c>
      <c r="G1" s="300" t="s">
        <v>6</v>
      </c>
      <c r="H1" s="302" t="s">
        <v>21</v>
      </c>
      <c r="I1" s="25" t="s">
        <v>17</v>
      </c>
      <c r="J1" s="26"/>
      <c r="K1" s="29"/>
      <c r="L1" s="24"/>
    </row>
    <row r="2" spans="1:12" ht="15.75" customHeight="1" thickBot="1" x14ac:dyDescent="0.3">
      <c r="A2" s="306"/>
      <c r="B2" s="308"/>
      <c r="C2" s="301"/>
      <c r="D2" s="308"/>
      <c r="E2" s="301"/>
      <c r="F2" s="301"/>
      <c r="G2" s="301"/>
      <c r="H2" s="303"/>
      <c r="I2" s="12" t="s">
        <v>12</v>
      </c>
      <c r="J2" s="111" t="s">
        <v>13</v>
      </c>
      <c r="K2" s="110"/>
      <c r="L2" s="110"/>
    </row>
    <row r="3" spans="1:12" ht="21" customHeight="1" thickTop="1" x14ac:dyDescent="0.25">
      <c r="A3" s="213" t="str">
        <f>Mail!A3</f>
        <v>Cuvée Růženy</v>
      </c>
      <c r="B3" s="69">
        <f>Mail!B3</f>
        <v>2024</v>
      </c>
      <c r="C3" s="70" t="s">
        <v>63</v>
      </c>
      <c r="D3" s="70" t="str">
        <f>Mail!D3</f>
        <v>suché</v>
      </c>
      <c r="E3" s="70">
        <f>Mail!E3</f>
        <v>13.5</v>
      </c>
      <c r="F3" s="70">
        <f>Mail!F3</f>
        <v>1.3</v>
      </c>
      <c r="G3" s="70">
        <f>Mail!G3</f>
        <v>6.6</v>
      </c>
      <c r="H3" s="214">
        <f>Mail!H3</f>
        <v>180</v>
      </c>
      <c r="I3" s="215"/>
      <c r="J3" s="71"/>
      <c r="K3" s="281"/>
      <c r="L3" s="281"/>
    </row>
    <row r="4" spans="1:12" ht="21" customHeight="1" x14ac:dyDescent="0.25">
      <c r="A4" s="79" t="str">
        <f>Mail!A4</f>
        <v>Veltlínské zelené</v>
      </c>
      <c r="B4" s="74">
        <f>Mail!B4</f>
        <v>2024</v>
      </c>
      <c r="C4" s="75" t="str">
        <f>Mail!C4</f>
        <v>VOC</v>
      </c>
      <c r="D4" s="75" t="str">
        <f>Mail!D4</f>
        <v>suché</v>
      </c>
      <c r="E4" s="75">
        <f>Mail!E4</f>
        <v>14</v>
      </c>
      <c r="F4" s="75">
        <f>Mail!F4</f>
        <v>2.2999999999999998</v>
      </c>
      <c r="G4" s="75">
        <f>Mail!G4</f>
        <v>6.7</v>
      </c>
      <c r="H4" s="76">
        <f>Mail!H4</f>
        <v>190</v>
      </c>
      <c r="I4" s="77"/>
      <c r="J4" s="78"/>
      <c r="K4" s="281"/>
      <c r="L4" s="281"/>
    </row>
    <row r="5" spans="1:12" ht="21" customHeight="1" x14ac:dyDescent="0.25">
      <c r="A5" s="79" t="str">
        <f>Mail!A5</f>
        <v>Rulandské šedé</v>
      </c>
      <c r="B5" s="74">
        <f>Mail!B5</f>
        <v>2024</v>
      </c>
      <c r="C5" s="75" t="str">
        <f>Mail!C5</f>
        <v>pozdní sběr</v>
      </c>
      <c r="D5" s="75" t="str">
        <f>Mail!D5</f>
        <v>suché</v>
      </c>
      <c r="E5" s="75">
        <f>Mail!E5</f>
        <v>14</v>
      </c>
      <c r="F5" s="75">
        <f>Mail!F5</f>
        <v>7.9</v>
      </c>
      <c r="G5" s="75">
        <f>Mail!G5</f>
        <v>7.9</v>
      </c>
      <c r="H5" s="76">
        <f>Mail!H5</f>
        <v>230</v>
      </c>
      <c r="I5" s="77"/>
      <c r="J5" s="78"/>
      <c r="K5" s="281"/>
      <c r="L5" s="281"/>
    </row>
    <row r="6" spans="1:12" ht="21" customHeight="1" x14ac:dyDescent="0.25">
      <c r="A6" s="79" t="str">
        <f>Mail!A6</f>
        <v>Tramín červený</v>
      </c>
      <c r="B6" s="74">
        <f>Mail!B6</f>
        <v>2024</v>
      </c>
      <c r="C6" s="75" t="str">
        <f>Mail!C6</f>
        <v>VOC</v>
      </c>
      <c r="D6" s="75" t="str">
        <f>Mail!D6</f>
        <v>suché</v>
      </c>
      <c r="E6" s="75">
        <f>Mail!E6</f>
        <v>14</v>
      </c>
      <c r="F6" s="75">
        <f>Mail!F6</f>
        <v>6.3</v>
      </c>
      <c r="G6" s="75">
        <f>Mail!G6</f>
        <v>6.7</v>
      </c>
      <c r="H6" s="76">
        <f>Mail!H6</f>
        <v>230</v>
      </c>
      <c r="I6" s="77"/>
      <c r="J6" s="78"/>
      <c r="K6" s="281"/>
      <c r="L6" s="281"/>
    </row>
    <row r="7" spans="1:12" ht="21" customHeight="1" x14ac:dyDescent="0.25">
      <c r="A7" s="79" t="str">
        <f>Mail!A7</f>
        <v>Ryzlink vlašský</v>
      </c>
      <c r="B7" s="74">
        <f>Mail!B7</f>
        <v>2024</v>
      </c>
      <c r="C7" s="75" t="str">
        <f>Mail!C7</f>
        <v>kabinet</v>
      </c>
      <c r="D7" s="75" t="str">
        <f>Mail!D7</f>
        <v>suché</v>
      </c>
      <c r="E7" s="75">
        <f>Mail!E7</f>
        <v>0</v>
      </c>
      <c r="F7" s="75">
        <f>Mail!F7</f>
        <v>0</v>
      </c>
      <c r="G7" s="75">
        <f>Mail!G7</f>
        <v>0</v>
      </c>
      <c r="H7" s="76">
        <f>Mail!H7</f>
        <v>0</v>
      </c>
      <c r="I7" s="77"/>
      <c r="J7" s="78"/>
      <c r="K7" s="281"/>
      <c r="L7" s="281"/>
    </row>
    <row r="8" spans="1:12" ht="21" customHeight="1" x14ac:dyDescent="0.25">
      <c r="A8" s="144" t="str">
        <f>Mail!A8</f>
        <v>Ryzlink rýnský</v>
      </c>
      <c r="B8" s="145">
        <f>Mail!B8</f>
        <v>2024</v>
      </c>
      <c r="C8" s="146" t="str">
        <f>Mail!C8</f>
        <v>VOC</v>
      </c>
      <c r="D8" s="146" t="str">
        <f>Mail!D8</f>
        <v>suché</v>
      </c>
      <c r="E8" s="146">
        <f>Mail!E8</f>
        <v>12.5</v>
      </c>
      <c r="F8" s="146">
        <f>Mail!F8</f>
        <v>6.2</v>
      </c>
      <c r="G8" s="146">
        <f>Mail!G8</f>
        <v>7.3</v>
      </c>
      <c r="H8" s="147">
        <f>Mail!H8</f>
        <v>230</v>
      </c>
      <c r="I8" s="148"/>
      <c r="J8" s="149"/>
      <c r="K8" s="281"/>
      <c r="L8" s="281"/>
    </row>
    <row r="9" spans="1:12" ht="21" customHeight="1" x14ac:dyDescent="0.25">
      <c r="A9" s="79" t="str">
        <f>Mail!A9</f>
        <v>Ryzlink rýnský</v>
      </c>
      <c r="B9" s="74">
        <f>Mail!B9</f>
        <v>2024</v>
      </c>
      <c r="C9" s="75" t="str">
        <f>Mail!C9</f>
        <v>pozdní sběr</v>
      </c>
      <c r="D9" s="75" t="str">
        <f>Mail!D9</f>
        <v>suché</v>
      </c>
      <c r="E9" s="75">
        <f>Mail!E9</f>
        <v>12.5</v>
      </c>
      <c r="F9" s="75">
        <f>Mail!F9</f>
        <v>0.5</v>
      </c>
      <c r="G9" s="75">
        <f>Mail!G9</f>
        <v>6.8</v>
      </c>
      <c r="H9" s="76">
        <f>Mail!H9</f>
        <v>230</v>
      </c>
      <c r="I9" s="77"/>
      <c r="J9" s="78"/>
      <c r="K9" s="281"/>
      <c r="L9" s="281"/>
    </row>
    <row r="10" spans="1:12" ht="21" customHeight="1" thickBot="1" x14ac:dyDescent="0.3">
      <c r="A10" s="274" t="str">
        <f>Mail!A10</f>
        <v>Rosé Svatovavřinecké</v>
      </c>
      <c r="B10" s="83">
        <f>Mail!B10</f>
        <v>2024</v>
      </c>
      <c r="C10" s="84" t="str">
        <f>Mail!C10</f>
        <v>pozdní sběr</v>
      </c>
      <c r="D10" s="84" t="str">
        <f>Mail!D10</f>
        <v>suché</v>
      </c>
      <c r="E10" s="84">
        <f>Mail!E10</f>
        <v>13</v>
      </c>
      <c r="F10" s="84">
        <f>Mail!F10</f>
        <v>4</v>
      </c>
      <c r="G10" s="84">
        <f>Mail!G10</f>
        <v>5.9</v>
      </c>
      <c r="H10" s="275">
        <f>Mail!H10</f>
        <v>180</v>
      </c>
      <c r="I10" s="276"/>
      <c r="J10" s="85"/>
      <c r="K10" s="281"/>
      <c r="L10" s="281"/>
    </row>
    <row r="11" spans="1:12" ht="21" customHeight="1" thickTop="1" x14ac:dyDescent="0.25">
      <c r="A11" s="144" t="str">
        <f>Mail!A14</f>
        <v>Frizzante</v>
      </c>
      <c r="B11" s="145">
        <f>Mail!B14</f>
        <v>2023</v>
      </c>
      <c r="C11" s="146" t="s">
        <v>63</v>
      </c>
      <c r="D11" s="146" t="str">
        <f>Mail!D14</f>
        <v>polosuché</v>
      </c>
      <c r="E11" s="146">
        <f>Mail!E14</f>
        <v>11.5</v>
      </c>
      <c r="F11" s="146">
        <f>Mail!F14</f>
        <v>8.6</v>
      </c>
      <c r="G11" s="146">
        <f>Mail!G14</f>
        <v>5.8</v>
      </c>
      <c r="H11" s="147">
        <f>Mail!H14</f>
        <v>170</v>
      </c>
      <c r="I11" s="148"/>
      <c r="J11" s="149"/>
      <c r="K11" s="264"/>
      <c r="L11" s="264"/>
    </row>
    <row r="12" spans="1:12" ht="21" customHeight="1" x14ac:dyDescent="0.25">
      <c r="A12" s="144" t="str">
        <f>Mail!A15</f>
        <v>Cuvée Růženy</v>
      </c>
      <c r="B12" s="145">
        <f>Mail!B15</f>
        <v>2023</v>
      </c>
      <c r="C12" s="146" t="s">
        <v>63</v>
      </c>
      <c r="D12" s="146" t="str">
        <f>Mail!D15</f>
        <v>suché</v>
      </c>
      <c r="E12" s="146">
        <f>Mail!E15</f>
        <v>12.5</v>
      </c>
      <c r="F12" s="146">
        <f>Mail!F15</f>
        <v>6.6</v>
      </c>
      <c r="G12" s="146">
        <f>Mail!G15</f>
        <v>6.6</v>
      </c>
      <c r="H12" s="147">
        <f>Mail!H15</f>
        <v>180</v>
      </c>
      <c r="I12" s="148"/>
      <c r="J12" s="149"/>
      <c r="K12" s="239"/>
      <c r="L12" s="239"/>
    </row>
    <row r="13" spans="1:12" ht="21.75" customHeight="1" x14ac:dyDescent="0.25">
      <c r="A13" s="79" t="str">
        <f>Mail!A16</f>
        <v>Veltlínské zelené</v>
      </c>
      <c r="B13" s="74">
        <f>Mail!B16</f>
        <v>2023</v>
      </c>
      <c r="C13" s="75" t="str">
        <f>Mail!C16</f>
        <v>kabinet</v>
      </c>
      <c r="D13" s="75" t="str">
        <f>Mail!D16</f>
        <v>suché</v>
      </c>
      <c r="E13" s="75">
        <f>Mail!E16</f>
        <v>12</v>
      </c>
      <c r="F13" s="75">
        <f>Mail!F16</f>
        <v>7.8</v>
      </c>
      <c r="G13" s="75">
        <f>Mail!G16</f>
        <v>6.3</v>
      </c>
      <c r="H13" s="76">
        <f>Mail!H16</f>
        <v>190</v>
      </c>
      <c r="I13" s="77"/>
      <c r="J13" s="78"/>
      <c r="K13" s="239"/>
      <c r="L13" s="239"/>
    </row>
    <row r="14" spans="1:12" ht="21.75" customHeight="1" x14ac:dyDescent="0.25">
      <c r="A14" s="79" t="str">
        <f>Mail!A17</f>
        <v>Tramín červený</v>
      </c>
      <c r="B14" s="74">
        <f>Mail!B17</f>
        <v>2023</v>
      </c>
      <c r="C14" s="75" t="str">
        <f>Mail!C17</f>
        <v>výběr z hroznů</v>
      </c>
      <c r="D14" s="75" t="str">
        <f>Mail!D17</f>
        <v>suché</v>
      </c>
      <c r="E14" s="75">
        <f>Mail!E17</f>
        <v>14</v>
      </c>
      <c r="F14" s="75">
        <f>Mail!F17</f>
        <v>7.2</v>
      </c>
      <c r="G14" s="75">
        <f>Mail!G17</f>
        <v>6</v>
      </c>
      <c r="H14" s="76">
        <f>Mail!H17</f>
        <v>230</v>
      </c>
      <c r="I14" s="77"/>
      <c r="J14" s="78"/>
      <c r="K14" s="239"/>
      <c r="L14" s="239"/>
    </row>
    <row r="15" spans="1:12" ht="21.75" customHeight="1" x14ac:dyDescent="0.25">
      <c r="A15" s="79" t="str">
        <f>Mail!A18</f>
        <v>Ryzlink vlašský</v>
      </c>
      <c r="B15" s="74">
        <f>Mail!B18</f>
        <v>2023</v>
      </c>
      <c r="C15" s="75" t="str">
        <f>Mail!C18</f>
        <v>kabinet</v>
      </c>
      <c r="D15" s="75" t="str">
        <f>Mail!D18</f>
        <v>suché</v>
      </c>
      <c r="E15" s="75">
        <f>Mail!E18</f>
        <v>11.5</v>
      </c>
      <c r="F15" s="75">
        <f>Mail!F18</f>
        <v>7.5</v>
      </c>
      <c r="G15" s="75">
        <f>Mail!G18</f>
        <v>7.1</v>
      </c>
      <c r="H15" s="76">
        <f>Mail!H18</f>
        <v>200</v>
      </c>
      <c r="I15" s="77"/>
      <c r="J15" s="78"/>
      <c r="K15" s="239"/>
      <c r="L15" s="239"/>
    </row>
    <row r="16" spans="1:12" ht="21.75" customHeight="1" x14ac:dyDescent="0.25">
      <c r="A16" s="79" t="str">
        <f>Mail!A19</f>
        <v>Ryzlink rýnský</v>
      </c>
      <c r="B16" s="74">
        <f>Mail!B19</f>
        <v>2023</v>
      </c>
      <c r="C16" s="75" t="str">
        <f>Mail!C19</f>
        <v>pozdní sběr</v>
      </c>
      <c r="D16" s="75" t="str">
        <f>Mail!D19</f>
        <v>suché</v>
      </c>
      <c r="E16" s="75">
        <f>Mail!E19</f>
        <v>12.5</v>
      </c>
      <c r="F16" s="75">
        <f>Mail!F19</f>
        <v>9</v>
      </c>
      <c r="G16" s="75">
        <f>Mail!G19</f>
        <v>7.8</v>
      </c>
      <c r="H16" s="76">
        <f>Mail!H19</f>
        <v>230</v>
      </c>
      <c r="I16" s="77"/>
      <c r="J16" s="78"/>
      <c r="K16" s="239"/>
      <c r="L16" s="239"/>
    </row>
    <row r="17" spans="1:12" ht="21.75" customHeight="1" thickBot="1" x14ac:dyDescent="0.3">
      <c r="A17" s="205" t="str">
        <f>Mail!A20</f>
        <v>Ryzlink rýnský</v>
      </c>
      <c r="B17" s="206">
        <f>Mail!B20</f>
        <v>2023</v>
      </c>
      <c r="C17" s="207" t="s">
        <v>63</v>
      </c>
      <c r="D17" s="207" t="str">
        <f>Mail!D20</f>
        <v>sladké</v>
      </c>
      <c r="E17" s="207">
        <f>Mail!E20</f>
        <v>12</v>
      </c>
      <c r="F17" s="207">
        <f>Mail!F20</f>
        <v>46.6</v>
      </c>
      <c r="G17" s="207">
        <f>Mail!G20</f>
        <v>7.4</v>
      </c>
      <c r="H17" s="208">
        <f>Mail!H20</f>
        <v>340</v>
      </c>
      <c r="I17" s="209"/>
      <c r="J17" s="210"/>
      <c r="K17" s="239"/>
      <c r="L17" s="239"/>
    </row>
    <row r="18" spans="1:12" ht="21.75" customHeight="1" thickTop="1" x14ac:dyDescent="0.25">
      <c r="A18" s="79" t="str">
        <f>Mail!A24</f>
        <v>Tramín červený</v>
      </c>
      <c r="B18" s="74">
        <f>Mail!B24</f>
        <v>2022</v>
      </c>
      <c r="C18" s="75" t="str">
        <f>Mail!C24</f>
        <v>VOC</v>
      </c>
      <c r="D18" s="75" t="str">
        <f>Mail!D24</f>
        <v>suché</v>
      </c>
      <c r="E18" s="75">
        <f>Mail!E24</f>
        <v>13.5</v>
      </c>
      <c r="F18" s="75">
        <f>Mail!F24</f>
        <v>3.2</v>
      </c>
      <c r="G18" s="75">
        <f>Mail!G24</f>
        <v>6.6</v>
      </c>
      <c r="H18" s="76">
        <f>Mail!H24</f>
        <v>210</v>
      </c>
      <c r="I18" s="77"/>
      <c r="J18" s="78"/>
      <c r="K18" s="204"/>
      <c r="L18" s="204"/>
    </row>
    <row r="19" spans="1:12" ht="21.75" customHeight="1" x14ac:dyDescent="0.25">
      <c r="A19" s="79" t="str">
        <f>Mail!A25</f>
        <v>Ryzlink vlašský</v>
      </c>
      <c r="B19" s="74">
        <f>Mail!B25</f>
        <v>2022</v>
      </c>
      <c r="C19" s="75" t="str">
        <f>Mail!C25</f>
        <v>kabinet</v>
      </c>
      <c r="D19" s="75" t="str">
        <f>Mail!D25</f>
        <v>suché</v>
      </c>
      <c r="E19" s="75">
        <f>Mail!E25</f>
        <v>11.5</v>
      </c>
      <c r="F19" s="75">
        <f>Mail!F25</f>
        <v>6.3</v>
      </c>
      <c r="G19" s="75">
        <f>Mail!G25</f>
        <v>7.6</v>
      </c>
      <c r="H19" s="76">
        <f>Mail!H25</f>
        <v>200</v>
      </c>
      <c r="I19" s="77"/>
      <c r="J19" s="78"/>
      <c r="K19" s="204"/>
      <c r="L19" s="204"/>
    </row>
    <row r="20" spans="1:12" ht="21.75" customHeight="1" thickBot="1" x14ac:dyDescent="0.3">
      <c r="A20" s="79" t="str">
        <f>Mail!A26</f>
        <v>Ryzlink rýnský</v>
      </c>
      <c r="B20" s="74">
        <f>Mail!B26</f>
        <v>2022</v>
      </c>
      <c r="C20" s="75" t="str">
        <f>Mail!C26</f>
        <v>VOC</v>
      </c>
      <c r="D20" s="75" t="str">
        <f>Mail!D26</f>
        <v>suché</v>
      </c>
      <c r="E20" s="75">
        <f>Mail!E26</f>
        <v>12</v>
      </c>
      <c r="F20" s="75">
        <f>Mail!F26</f>
        <v>6.4</v>
      </c>
      <c r="G20" s="75">
        <f>Mail!G26</f>
        <v>8.8000000000000007</v>
      </c>
      <c r="H20" s="76">
        <f>Mail!H26</f>
        <v>210</v>
      </c>
      <c r="I20" s="77"/>
      <c r="J20" s="78"/>
      <c r="K20" s="204"/>
      <c r="L20" s="204"/>
    </row>
    <row r="21" spans="1:12" ht="21" customHeight="1" thickTop="1" thickBot="1" x14ac:dyDescent="0.3">
      <c r="A21" s="112"/>
      <c r="B21" s="112"/>
      <c r="C21" s="112"/>
      <c r="D21" s="112"/>
      <c r="E21" s="112"/>
      <c r="F21" s="112"/>
      <c r="G21" s="112"/>
      <c r="H21" s="113"/>
      <c r="I21" s="114"/>
      <c r="J21" s="114"/>
      <c r="K21" s="24"/>
      <c r="L21" s="24"/>
    </row>
    <row r="22" spans="1:12" ht="21" customHeight="1" thickTop="1" x14ac:dyDescent="0.25">
      <c r="A22" s="170" t="str">
        <f>Mail!A11</f>
        <v>Dornfelder</v>
      </c>
      <c r="B22" s="69">
        <f>Mail!B11</f>
        <v>2024</v>
      </c>
      <c r="C22" s="70" t="str">
        <f>Mail!C11</f>
        <v>výběr z hroznů</v>
      </c>
      <c r="D22" s="70" t="str">
        <f>Mail!D11</f>
        <v>suché</v>
      </c>
      <c r="E22" s="70">
        <f>Mail!E11</f>
        <v>13</v>
      </c>
      <c r="F22" s="70">
        <f>Mail!F11</f>
        <v>0.2</v>
      </c>
      <c r="G22" s="70">
        <f>Mail!G11</f>
        <v>5.5</v>
      </c>
      <c r="H22" s="171">
        <f>Mail!H11</f>
        <v>200</v>
      </c>
      <c r="I22" s="346"/>
      <c r="J22" s="347"/>
      <c r="K22" s="24"/>
      <c r="L22" s="24"/>
    </row>
    <row r="23" spans="1:12" ht="21" customHeight="1" x14ac:dyDescent="0.25">
      <c r="A23" s="217" t="str">
        <f>Mail!A12</f>
        <v>Strassberg</v>
      </c>
      <c r="B23" s="74">
        <f>Mail!B12</f>
        <v>2024</v>
      </c>
      <c r="C23" s="75" t="str">
        <f>Mail!C12</f>
        <v>výběr z hroznů</v>
      </c>
      <c r="D23" s="75" t="str">
        <f>Mail!D12</f>
        <v>suché</v>
      </c>
      <c r="E23" s="75">
        <f>Mail!E12</f>
        <v>12.5</v>
      </c>
      <c r="F23" s="75">
        <f>Mail!F12</f>
        <v>0.1</v>
      </c>
      <c r="G23" s="75">
        <f>Mail!G12</f>
        <v>5.8</v>
      </c>
      <c r="H23" s="218">
        <f>Mail!H12</f>
        <v>200</v>
      </c>
      <c r="I23" s="348"/>
      <c r="J23" s="78"/>
      <c r="K23" s="24"/>
      <c r="L23" s="24"/>
    </row>
    <row r="24" spans="1:12" ht="21" customHeight="1" thickBot="1" x14ac:dyDescent="0.3">
      <c r="A24" s="260" t="str">
        <f>Mail!A13</f>
        <v xml:space="preserve">Merlot </v>
      </c>
      <c r="B24" s="206">
        <f>Mail!B13</f>
        <v>2024</v>
      </c>
      <c r="C24" s="207" t="str">
        <f>Mail!C13</f>
        <v>výběr z hroznů</v>
      </c>
      <c r="D24" s="207" t="str">
        <f>Mail!D13</f>
        <v>suché</v>
      </c>
      <c r="E24" s="207">
        <f>Mail!E13</f>
        <v>0</v>
      </c>
      <c r="F24" s="207">
        <f>Mail!F13</f>
        <v>0</v>
      </c>
      <c r="G24" s="207">
        <f>Mail!G13</f>
        <v>0</v>
      </c>
      <c r="H24" s="261">
        <f>Mail!H13</f>
        <v>0</v>
      </c>
      <c r="I24" s="262"/>
      <c r="J24" s="210"/>
      <c r="K24" s="24"/>
      <c r="L24" s="24"/>
    </row>
    <row r="25" spans="1:12" ht="21" customHeight="1" thickTop="1" x14ac:dyDescent="0.25">
      <c r="A25" s="170" t="str">
        <f>Mail!A21</f>
        <v>Dornfelder</v>
      </c>
      <c r="B25" s="69">
        <f>Mail!B21</f>
        <v>2023</v>
      </c>
      <c r="C25" s="70" t="s">
        <v>63</v>
      </c>
      <c r="D25" s="70" t="str">
        <f>Mail!D21</f>
        <v>suché</v>
      </c>
      <c r="E25" s="70">
        <f>Mail!E21</f>
        <v>14</v>
      </c>
      <c r="F25" s="70">
        <f>Mail!F21</f>
        <v>0.2</v>
      </c>
      <c r="G25" s="70">
        <f>Mail!G21</f>
        <v>5</v>
      </c>
      <c r="H25" s="171">
        <f>Mail!H21</f>
        <v>200</v>
      </c>
      <c r="I25" s="346"/>
      <c r="J25" s="347"/>
      <c r="K25" s="24"/>
      <c r="L25" s="24"/>
    </row>
    <row r="26" spans="1:12" ht="21" customHeight="1" x14ac:dyDescent="0.25">
      <c r="A26" s="217" t="str">
        <f>Mail!A22</f>
        <v>Strassberg</v>
      </c>
      <c r="B26" s="74">
        <f>Mail!B22</f>
        <v>2023</v>
      </c>
      <c r="C26" s="75" t="s">
        <v>63</v>
      </c>
      <c r="D26" s="75" t="str">
        <f>Mail!D22</f>
        <v>suché</v>
      </c>
      <c r="E26" s="75">
        <f>Mail!E22</f>
        <v>13</v>
      </c>
      <c r="F26" s="75">
        <f>Mail!F22</f>
        <v>0.2</v>
      </c>
      <c r="G26" s="75">
        <f>Mail!G22</f>
        <v>5</v>
      </c>
      <c r="H26" s="218">
        <f>Mail!H22</f>
        <v>200</v>
      </c>
      <c r="I26" s="348"/>
      <c r="J26" s="78"/>
      <c r="K26" s="24"/>
      <c r="L26" s="24"/>
    </row>
    <row r="27" spans="1:12" ht="21" customHeight="1" thickBot="1" x14ac:dyDescent="0.3">
      <c r="A27" s="260" t="str">
        <f>Mail!A23</f>
        <v>Merlot</v>
      </c>
      <c r="B27" s="206">
        <f>Mail!B23</f>
        <v>2023</v>
      </c>
      <c r="C27" s="207" t="str">
        <f>Mail!C23</f>
        <v>výběr z hroznů</v>
      </c>
      <c r="D27" s="207" t="str">
        <f>Mail!D23</f>
        <v>suché</v>
      </c>
      <c r="E27" s="207">
        <f>Mail!E23</f>
        <v>13</v>
      </c>
      <c r="F27" s="207">
        <f>Mail!F23</f>
        <v>0</v>
      </c>
      <c r="G27" s="207">
        <f>Mail!G23</f>
        <v>5.6</v>
      </c>
      <c r="H27" s="261">
        <f>Mail!H23</f>
        <v>230</v>
      </c>
      <c r="I27" s="262"/>
      <c r="J27" s="210"/>
      <c r="K27" s="24"/>
      <c r="L27" s="24"/>
    </row>
    <row r="28" spans="1:12" ht="21" customHeight="1" thickTop="1" thickBot="1" x14ac:dyDescent="0.3">
      <c r="A28" s="181" t="str">
        <f>Mail!A27</f>
        <v>Strassberg</v>
      </c>
      <c r="B28" s="201">
        <f>Mail!B27</f>
        <v>2022</v>
      </c>
      <c r="C28" s="183" t="str">
        <f>IF(Mail!C27="moravské zemské víno","MZV",Mail!C27)</f>
        <v>MZV</v>
      </c>
      <c r="D28" s="183" t="str">
        <f>Mail!D27</f>
        <v>suché</v>
      </c>
      <c r="E28" s="183">
        <f>Mail!E27</f>
        <v>13.5</v>
      </c>
      <c r="F28" s="183">
        <f>Mail!F27</f>
        <v>0.1</v>
      </c>
      <c r="G28" s="183">
        <f>Mail!G27</f>
        <v>5.6</v>
      </c>
      <c r="H28" s="184">
        <f>Mail!H27</f>
        <v>200</v>
      </c>
      <c r="I28" s="185"/>
      <c r="J28" s="186"/>
      <c r="K28" s="24"/>
      <c r="L28" s="24"/>
    </row>
    <row r="29" spans="1:12" ht="21" customHeight="1" thickTop="1" thickBot="1" x14ac:dyDescent="0.3">
      <c r="A29" s="260" t="str">
        <f>Mail!A28</f>
        <v>Strassberg</v>
      </c>
      <c r="B29" s="206">
        <f>Mail!B28</f>
        <v>2021</v>
      </c>
      <c r="C29" s="207" t="str">
        <f>IF(Mail!C28="moravské zemské víno","MZV",Mail!C28)</f>
        <v>MZV</v>
      </c>
      <c r="D29" s="207" t="str">
        <f>Mail!D28</f>
        <v>suché</v>
      </c>
      <c r="E29" s="207">
        <f>Mail!E28</f>
        <v>11.5</v>
      </c>
      <c r="F29" s="207">
        <f>Mail!F28</f>
        <v>0.1</v>
      </c>
      <c r="G29" s="207">
        <f>Mail!G28</f>
        <v>5.5</v>
      </c>
      <c r="H29" s="261">
        <f>Mail!H28</f>
        <v>180</v>
      </c>
      <c r="I29" s="262"/>
      <c r="J29" s="210"/>
      <c r="K29" s="24"/>
      <c r="L29" s="24"/>
    </row>
    <row r="30" spans="1:12" ht="21" customHeight="1" thickTop="1" x14ac:dyDescent="0.25">
      <c r="A30" s="46" t="str">
        <f>Mail!A29</f>
        <v>André</v>
      </c>
      <c r="B30" s="18">
        <f>Mail!B29</f>
        <v>2018</v>
      </c>
      <c r="C30" s="19" t="str">
        <f>IF(Mail!C29="moravské zemské víno","MZV",Mail!C29)</f>
        <v>MZV</v>
      </c>
      <c r="D30" s="19" t="str">
        <f>Mail!D29</f>
        <v>suché</v>
      </c>
      <c r="E30" s="19">
        <f>Mail!E29</f>
        <v>12</v>
      </c>
      <c r="F30" s="19">
        <f>Mail!F29</f>
        <v>0.1</v>
      </c>
      <c r="G30" s="19">
        <f>Mail!G29</f>
        <v>5.9</v>
      </c>
      <c r="H30" s="47">
        <f>Mail!H29</f>
        <v>210</v>
      </c>
      <c r="I30" s="53"/>
      <c r="J30" s="28"/>
      <c r="K30" s="24"/>
      <c r="L30" s="24"/>
    </row>
    <row r="31" spans="1:12" ht="21" customHeight="1" thickBot="1" x14ac:dyDescent="0.3">
      <c r="A31" s="48" t="str">
        <f>Mail!A30</f>
        <v>Pinot</v>
      </c>
      <c r="B31" s="49">
        <f>Mail!B30</f>
        <v>2018</v>
      </c>
      <c r="C31" s="50" t="str">
        <f>IF(Mail!C30="moravské zemské víno","MZV",Mail!C30)</f>
        <v>MZV</v>
      </c>
      <c r="D31" s="50" t="str">
        <f>Mail!D30</f>
        <v>suché</v>
      </c>
      <c r="E31" s="50">
        <f>Mail!E30</f>
        <v>12.5</v>
      </c>
      <c r="F31" s="50">
        <f>Mail!F30</f>
        <v>0.1</v>
      </c>
      <c r="G31" s="50">
        <f>Mail!G30</f>
        <v>5.9</v>
      </c>
      <c r="H31" s="81">
        <f>Mail!H30</f>
        <v>230</v>
      </c>
      <c r="I31" s="82"/>
      <c r="J31" s="56"/>
      <c r="K31" s="24"/>
      <c r="L31" s="24"/>
    </row>
    <row r="32" spans="1:12" ht="21" customHeight="1" thickTop="1" thickBot="1" x14ac:dyDescent="0.3">
      <c r="A32" s="181" t="str">
        <f>Mail!A31</f>
        <v>André</v>
      </c>
      <c r="B32" s="182">
        <f>Mail!B31</f>
        <v>2017</v>
      </c>
      <c r="C32" s="183" t="str">
        <f>IF(Mail!C31="moravské zemské víno","MZV",Mail!C31)</f>
        <v>MZV</v>
      </c>
      <c r="D32" s="183" t="str">
        <f>Mail!D31</f>
        <v>suché</v>
      </c>
      <c r="E32" s="183">
        <f>Mail!E31</f>
        <v>13</v>
      </c>
      <c r="F32" s="183">
        <f>Mail!F31</f>
        <v>0</v>
      </c>
      <c r="G32" s="183">
        <f>Mail!G31</f>
        <v>6.2</v>
      </c>
      <c r="H32" s="184">
        <f>Mail!H31</f>
        <v>180</v>
      </c>
      <c r="I32" s="185"/>
      <c r="J32" s="186"/>
      <c r="K32" s="24"/>
      <c r="L32" s="24"/>
    </row>
    <row r="33" spans="1:12" ht="21" customHeight="1" thickTop="1" x14ac:dyDescent="0.25">
      <c r="A33" s="46" t="str">
        <f>Mail!A32</f>
        <v>Cabernet Sauvignon</v>
      </c>
      <c r="B33" s="18">
        <f>Mail!B32</f>
        <v>2016</v>
      </c>
      <c r="C33" s="19" t="str">
        <f>IF(Mail!C32="moravské zemské víno","MZV",Mail!C32)</f>
        <v>MZV</v>
      </c>
      <c r="D33" s="19" t="str">
        <f>Mail!D32</f>
        <v>suché</v>
      </c>
      <c r="E33" s="19">
        <f>Mail!E32</f>
        <v>11</v>
      </c>
      <c r="F33" s="19">
        <f>Mail!F32</f>
        <v>0</v>
      </c>
      <c r="G33" s="19">
        <f>Mail!G32</f>
        <v>5.5</v>
      </c>
      <c r="H33" s="47">
        <f>Mail!H32</f>
        <v>190</v>
      </c>
      <c r="I33" s="36"/>
      <c r="J33" s="31"/>
      <c r="K33" s="24"/>
      <c r="L33" s="24"/>
    </row>
    <row r="34" spans="1:12" ht="21" customHeight="1" x14ac:dyDescent="0.25">
      <c r="A34" s="39"/>
      <c r="B34" s="39"/>
      <c r="C34" s="39"/>
      <c r="D34" s="39"/>
      <c r="E34" s="39"/>
      <c r="F34" s="39"/>
      <c r="G34" s="39"/>
      <c r="H34" s="40" t="s">
        <v>22</v>
      </c>
      <c r="I34" s="41"/>
      <c r="J34" s="44"/>
      <c r="K34" s="14"/>
    </row>
    <row r="36" spans="1:12" x14ac:dyDescent="0.25">
      <c r="C36" s="38"/>
    </row>
    <row r="39" spans="1:12" x14ac:dyDescent="0.25">
      <c r="F39" s="14"/>
    </row>
    <row r="40" spans="1:12" x14ac:dyDescent="0.25">
      <c r="F40" s="14"/>
    </row>
  </sheetData>
  <mergeCells count="8">
    <mergeCell ref="G1:G2"/>
    <mergeCell ref="H1:H2"/>
    <mergeCell ref="A1:A2"/>
    <mergeCell ref="B1:B2"/>
    <mergeCell ref="C1:C2"/>
    <mergeCell ref="D1:D2"/>
    <mergeCell ref="E1:E2"/>
    <mergeCell ref="F1:F2"/>
  </mergeCells>
  <pageMargins left="0.31496062992125984" right="0.70866141732283472" top="1.5748031496062993" bottom="0.78740157480314965" header="0.11811023622047245" footer="7.874015748031496E-2"/>
  <pageSetup paperSize="9" scale="79" orientation="portrait" r:id="rId1"/>
  <headerFooter>
    <oddHeader>&amp;L&amp;G</oddHeader>
    <oddFooter>&amp;LRadek Sedláček&amp;C+420 724 916 004                      radek@sedlacekkurdejov.cz&amp;Rwww.sedlacekkurdejov.cz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3"/>
  <sheetViews>
    <sheetView showGridLines="0" workbookViewId="0">
      <selection activeCell="C21" sqref="C21"/>
    </sheetView>
  </sheetViews>
  <sheetFormatPr defaultColWidth="9.109375" defaultRowHeight="16.2" x14ac:dyDescent="0.4"/>
  <cols>
    <col min="1" max="1" width="23" style="165" customWidth="1"/>
    <col min="2" max="2" width="8.6640625" style="153" customWidth="1"/>
    <col min="3" max="3" width="25.6640625" style="153" customWidth="1"/>
    <col min="4" max="4" width="10" style="166" customWidth="1"/>
    <col min="5" max="7" width="9.109375" style="166"/>
    <col min="8" max="16384" width="9.109375" style="153"/>
  </cols>
  <sheetData>
    <row r="1" spans="1:9" x14ac:dyDescent="0.4">
      <c r="A1" s="312" t="s">
        <v>49</v>
      </c>
      <c r="B1" s="314" t="s">
        <v>1</v>
      </c>
      <c r="C1" s="311" t="s">
        <v>2</v>
      </c>
      <c r="D1" s="314" t="s">
        <v>3</v>
      </c>
      <c r="E1" s="311" t="s">
        <v>19</v>
      </c>
      <c r="F1" s="311" t="s">
        <v>20</v>
      </c>
      <c r="G1" s="311" t="s">
        <v>6</v>
      </c>
      <c r="H1" s="309" t="s">
        <v>13</v>
      </c>
    </row>
    <row r="2" spans="1:9" ht="28.5" customHeight="1" thickBot="1" x14ac:dyDescent="0.45">
      <c r="A2" s="313"/>
      <c r="B2" s="315"/>
      <c r="C2" s="310"/>
      <c r="D2" s="315"/>
      <c r="E2" s="310"/>
      <c r="F2" s="310"/>
      <c r="G2" s="310"/>
      <c r="H2" s="310"/>
    </row>
    <row r="3" spans="1:9" ht="20.25" customHeight="1" thickTop="1" x14ac:dyDescent="0.4">
      <c r="A3" s="222" t="e">
        <f>Mail!#REF!</f>
        <v>#REF!</v>
      </c>
      <c r="B3" s="223" t="e">
        <f>Mail!#REF!</f>
        <v>#REF!</v>
      </c>
      <c r="C3" s="224" t="e">
        <f>Mail!#REF!</f>
        <v>#REF!</v>
      </c>
      <c r="D3" s="223" t="e">
        <f>Mail!#REF!</f>
        <v>#REF!</v>
      </c>
      <c r="E3" s="224" t="e">
        <f>Mail!#REF!</f>
        <v>#REF!</v>
      </c>
      <c r="F3" s="224" t="e">
        <f>Mail!#REF!</f>
        <v>#REF!</v>
      </c>
      <c r="G3" s="224" t="e">
        <f>Mail!#REF!</f>
        <v>#REF!</v>
      </c>
      <c r="H3" s="225" t="e">
        <f>Mail!#REF!</f>
        <v>#REF!</v>
      </c>
    </row>
    <row r="4" spans="1:9" ht="20.25" customHeight="1" x14ac:dyDescent="0.4">
      <c r="A4" s="226" t="str">
        <f>Mail!A24</f>
        <v>Tramín červený</v>
      </c>
      <c r="B4" s="227">
        <f>Mail!B24</f>
        <v>2022</v>
      </c>
      <c r="C4" s="228" t="str">
        <f>Mail!C24</f>
        <v>VOC</v>
      </c>
      <c r="D4" s="227" t="str">
        <f>Mail!D24</f>
        <v>suché</v>
      </c>
      <c r="E4" s="228">
        <f>Mail!E24</f>
        <v>13.5</v>
      </c>
      <c r="F4" s="228">
        <f>Mail!F24</f>
        <v>3.2</v>
      </c>
      <c r="G4" s="228">
        <f>Mail!G24</f>
        <v>6.6</v>
      </c>
      <c r="H4" s="230">
        <f>Mail!H24</f>
        <v>210</v>
      </c>
      <c r="I4" s="232"/>
    </row>
    <row r="5" spans="1:9" ht="20.25" customHeight="1" x14ac:dyDescent="0.4">
      <c r="A5" s="229" t="str">
        <f>Mail!A25</f>
        <v>Ryzlink vlašský</v>
      </c>
      <c r="B5" s="227">
        <f>Mail!B25</f>
        <v>2022</v>
      </c>
      <c r="C5" s="228" t="str">
        <f>Mail!C25</f>
        <v>kabinet</v>
      </c>
      <c r="D5" s="227" t="str">
        <f>Mail!D25</f>
        <v>suché</v>
      </c>
      <c r="E5" s="228">
        <f>Mail!E25</f>
        <v>11.5</v>
      </c>
      <c r="F5" s="228">
        <f>Mail!F25</f>
        <v>6.3</v>
      </c>
      <c r="G5" s="228">
        <f>Mail!G25</f>
        <v>7.6</v>
      </c>
      <c r="H5" s="230">
        <f>Mail!H25</f>
        <v>200</v>
      </c>
    </row>
    <row r="6" spans="1:9" ht="20.25" customHeight="1" x14ac:dyDescent="0.4">
      <c r="A6" s="229" t="str">
        <f>Mail!A26</f>
        <v>Ryzlink rýnský</v>
      </c>
      <c r="B6" s="227">
        <f>Mail!B26</f>
        <v>2022</v>
      </c>
      <c r="C6" s="228" t="str">
        <f>Mail!C26</f>
        <v>VOC</v>
      </c>
      <c r="D6" s="227" t="str">
        <f>Mail!D26</f>
        <v>suché</v>
      </c>
      <c r="E6" s="228">
        <f>Mail!E26</f>
        <v>12</v>
      </c>
      <c r="F6" s="228">
        <f>Mail!F26</f>
        <v>6.4</v>
      </c>
      <c r="G6" s="228">
        <f>Mail!G26</f>
        <v>8.8000000000000007</v>
      </c>
      <c r="H6" s="230">
        <f>Mail!H26</f>
        <v>210</v>
      </c>
    </row>
    <row r="7" spans="1:9" ht="20.25" customHeight="1" x14ac:dyDescent="0.4">
      <c r="A7" s="231" t="str">
        <f>Mail!A27</f>
        <v>Strassberg</v>
      </c>
      <c r="B7" s="227">
        <f>Mail!B27</f>
        <v>2022</v>
      </c>
      <c r="C7" s="228" t="str">
        <f>Mail!C27</f>
        <v>moravské zemské víno</v>
      </c>
      <c r="D7" s="227" t="str">
        <f>Mail!D27</f>
        <v>suché</v>
      </c>
      <c r="E7" s="228">
        <f>Mail!E27</f>
        <v>13.5</v>
      </c>
      <c r="F7" s="228">
        <f>Mail!F27</f>
        <v>0.1</v>
      </c>
      <c r="G7" s="228">
        <f>Mail!G27</f>
        <v>5.6</v>
      </c>
      <c r="H7" s="230">
        <f>Mail!H27</f>
        <v>200</v>
      </c>
    </row>
    <row r="8" spans="1:9" ht="20.25" customHeight="1" x14ac:dyDescent="0.4">
      <c r="A8" s="157" t="str">
        <f>Mail!A28</f>
        <v>Strassberg</v>
      </c>
      <c r="B8" s="154">
        <f>Mail!B28</f>
        <v>2021</v>
      </c>
      <c r="C8" s="155" t="str">
        <f>Mail!C28</f>
        <v>moravské zemské víno</v>
      </c>
      <c r="D8" s="154" t="str">
        <f>Mail!D28</f>
        <v>suché</v>
      </c>
      <c r="E8" s="155">
        <f>Mail!E28</f>
        <v>11.5</v>
      </c>
      <c r="F8" s="155">
        <f>Mail!F28</f>
        <v>0.1</v>
      </c>
      <c r="G8" s="155">
        <f>Mail!G28</f>
        <v>5.5</v>
      </c>
      <c r="H8" s="156">
        <f>Mail!H28</f>
        <v>180</v>
      </c>
    </row>
    <row r="9" spans="1:9" ht="20.25" customHeight="1" x14ac:dyDescent="0.4">
      <c r="A9" s="157" t="str">
        <f>Mail!A29</f>
        <v>André</v>
      </c>
      <c r="B9" s="154">
        <f>Mail!B29</f>
        <v>2018</v>
      </c>
      <c r="C9" s="155" t="str">
        <f>Mail!C29</f>
        <v>moravské zemské víno</v>
      </c>
      <c r="D9" s="154" t="str">
        <f>Mail!D29</f>
        <v>suché</v>
      </c>
      <c r="E9" s="155">
        <f>Mail!E29</f>
        <v>12</v>
      </c>
      <c r="F9" s="155">
        <f>Mail!F29</f>
        <v>0.1</v>
      </c>
      <c r="G9" s="155">
        <f>Mail!G29</f>
        <v>5.9</v>
      </c>
      <c r="H9" s="156">
        <f>Mail!H29</f>
        <v>210</v>
      </c>
    </row>
    <row r="10" spans="1:9" ht="20.25" customHeight="1" thickBot="1" x14ac:dyDescent="0.45">
      <c r="A10" s="161" t="str">
        <f>Mail!A30</f>
        <v>Pinot</v>
      </c>
      <c r="B10" s="158">
        <f>Mail!B30</f>
        <v>2018</v>
      </c>
      <c r="C10" s="159" t="str">
        <f>Mail!C30</f>
        <v>moravské zemské víno</v>
      </c>
      <c r="D10" s="158" t="str">
        <f>Mail!D30</f>
        <v>suché</v>
      </c>
      <c r="E10" s="159">
        <f>Mail!E30</f>
        <v>12.5</v>
      </c>
      <c r="F10" s="159">
        <f>Mail!F30</f>
        <v>0.1</v>
      </c>
      <c r="G10" s="159">
        <f>Mail!G30</f>
        <v>5.9</v>
      </c>
      <c r="H10" s="160">
        <f>Mail!H30</f>
        <v>230</v>
      </c>
    </row>
    <row r="11" spans="1:9" ht="20.25" customHeight="1" thickTop="1" thickBot="1" x14ac:dyDescent="0.45">
      <c r="A11" s="190" t="str">
        <f>Mail!A31</f>
        <v>André</v>
      </c>
      <c r="B11" s="191">
        <f>Mail!B31</f>
        <v>2017</v>
      </c>
      <c r="C11" s="192" t="str">
        <f>Mail!C31</f>
        <v>moravské zemské víno</v>
      </c>
      <c r="D11" s="191" t="str">
        <f>Mail!D31</f>
        <v>suché</v>
      </c>
      <c r="E11" s="192">
        <f>Mail!E31</f>
        <v>13</v>
      </c>
      <c r="F11" s="192">
        <f>Mail!F31</f>
        <v>0</v>
      </c>
      <c r="G11" s="192">
        <f>Mail!G31</f>
        <v>6.2</v>
      </c>
      <c r="H11" s="193">
        <f>Mail!H31</f>
        <v>180</v>
      </c>
    </row>
    <row r="12" spans="1:9" ht="20.25" customHeight="1" thickTop="1" x14ac:dyDescent="0.4">
      <c r="A12" s="162" t="str">
        <f>Mail!A32</f>
        <v>Cabernet Sauvignon</v>
      </c>
      <c r="B12" s="163">
        <f>Mail!B32</f>
        <v>2016</v>
      </c>
      <c r="C12" s="163" t="str">
        <f>Mail!C32</f>
        <v>moravské zemské víno</v>
      </c>
      <c r="D12" s="163" t="str">
        <f>Mail!D32</f>
        <v>suché</v>
      </c>
      <c r="E12" s="163">
        <f>Mail!E32</f>
        <v>11</v>
      </c>
      <c r="F12" s="163">
        <f>Mail!F32</f>
        <v>0</v>
      </c>
      <c r="G12" s="163">
        <f>Mail!G32</f>
        <v>5.5</v>
      </c>
      <c r="H12" s="164">
        <f>Mail!H32</f>
        <v>190</v>
      </c>
    </row>
    <row r="13" spans="1:9" ht="19.5" customHeight="1" x14ac:dyDescent="0.4"/>
  </sheetData>
  <mergeCells count="8">
    <mergeCell ref="H1:H2"/>
    <mergeCell ref="G1:G2"/>
    <mergeCell ref="A1:A2"/>
    <mergeCell ref="B1:B2"/>
    <mergeCell ref="C1:C2"/>
    <mergeCell ref="D1:D2"/>
    <mergeCell ref="E1:E2"/>
    <mergeCell ref="F1:F2"/>
  </mergeCells>
  <pageMargins left="0.78740157480314965" right="0.78740157480314965" top="0.98425196850393704" bottom="0.98425196850393704" header="0.51181102362204722" footer="0.51181102362204722"/>
  <pageSetup paperSize="9" scale="91" orientation="portrait" horizontalDpi="200" verticalDpi="200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T46"/>
  <sheetViews>
    <sheetView workbookViewId="0">
      <selection activeCell="R4" sqref="R4"/>
    </sheetView>
  </sheetViews>
  <sheetFormatPr defaultColWidth="9.109375" defaultRowHeight="13.2" x14ac:dyDescent="0.25"/>
  <cols>
    <col min="1" max="1" width="7.88671875" style="141" customWidth="1"/>
    <col min="2" max="2" width="22.88671875" style="115" customWidth="1"/>
    <col min="3" max="3" width="11" style="115" customWidth="1"/>
    <col min="4" max="4" width="23.44140625" style="115" customWidth="1"/>
    <col min="5" max="5" width="10.5546875" style="115" customWidth="1"/>
    <col min="6" max="6" width="8.33203125" style="115" customWidth="1"/>
    <col min="7" max="7" width="7.6640625" style="115" customWidth="1"/>
    <col min="8" max="8" width="8.6640625" style="115" customWidth="1"/>
    <col min="9" max="9" width="12.5546875" style="136" customWidth="1"/>
    <col min="10" max="10" width="12.109375" style="137" customWidth="1"/>
    <col min="11" max="11" width="11.6640625" style="140" customWidth="1"/>
    <col min="12" max="12" width="11.5546875" style="139" customWidth="1"/>
    <col min="13" max="13" width="9.44140625" style="115" bestFit="1" customWidth="1"/>
    <col min="14" max="14" width="9.109375" style="142"/>
    <col min="15" max="16384" width="9.109375" style="115"/>
  </cols>
  <sheetData>
    <row r="1" spans="1:17" ht="21" customHeight="1" x14ac:dyDescent="0.25">
      <c r="A1" s="317" t="s">
        <v>40</v>
      </c>
      <c r="B1" s="318" t="str">
        <f>Mail!A1</f>
        <v>název</v>
      </c>
      <c r="C1" s="320" t="str">
        <f>Mail!B1</f>
        <v>ročník</v>
      </c>
      <c r="D1" s="322" t="str">
        <f>Mail!C1</f>
        <v>jakostní zařazení</v>
      </c>
      <c r="E1" s="320" t="str">
        <f>Mail!D1</f>
        <v>cukr</v>
      </c>
      <c r="F1" s="322" t="str">
        <f>Mail!E1</f>
        <v>alk.        % obj.</v>
      </c>
      <c r="G1" s="322" t="str">
        <f>Mail!F1</f>
        <v xml:space="preserve">cukr   g/l </v>
      </c>
      <c r="H1" s="322" t="str">
        <f>Mail!G1</f>
        <v>kyseliny g/l</v>
      </c>
      <c r="I1" s="324" t="s">
        <v>37</v>
      </c>
      <c r="J1" s="326" t="s">
        <v>35</v>
      </c>
      <c r="K1" s="328" t="s">
        <v>36</v>
      </c>
      <c r="L1" s="316" t="s">
        <v>38</v>
      </c>
      <c r="M1" s="316" t="s">
        <v>39</v>
      </c>
      <c r="N1" s="316" t="s">
        <v>79</v>
      </c>
    </row>
    <row r="2" spans="1:17" ht="21" customHeight="1" thickBot="1" x14ac:dyDescent="0.3">
      <c r="A2" s="317"/>
      <c r="B2" s="319">
        <f>Mail!A2</f>
        <v>0</v>
      </c>
      <c r="C2" s="321">
        <f>Mail!B2</f>
        <v>0</v>
      </c>
      <c r="D2" s="323">
        <f>Mail!C2</f>
        <v>0</v>
      </c>
      <c r="E2" s="321">
        <f>Mail!D2</f>
        <v>0</v>
      </c>
      <c r="F2" s="323">
        <f>Mail!E2</f>
        <v>0</v>
      </c>
      <c r="G2" s="323">
        <f>Mail!F2</f>
        <v>0</v>
      </c>
      <c r="H2" s="323">
        <f>Mail!G2</f>
        <v>0</v>
      </c>
      <c r="I2" s="325">
        <f>Mail!H2</f>
        <v>0</v>
      </c>
      <c r="J2" s="327"/>
      <c r="K2" s="329"/>
      <c r="L2" s="316"/>
      <c r="M2" s="316"/>
      <c r="N2" s="316"/>
    </row>
    <row r="3" spans="1:17" ht="21" customHeight="1" thickTop="1" thickBot="1" x14ac:dyDescent="0.3">
      <c r="A3" s="282" t="s">
        <v>87</v>
      </c>
      <c r="B3" s="116" t="str">
        <f>Mail!A3</f>
        <v>Cuvée Růženy</v>
      </c>
      <c r="C3" s="117">
        <f>Mail!B3</f>
        <v>2024</v>
      </c>
      <c r="D3" s="117" t="str">
        <f>Mail!C3</f>
        <v>moravské zemské víno</v>
      </c>
      <c r="E3" s="117" t="str">
        <f>Mail!D3</f>
        <v>suché</v>
      </c>
      <c r="F3" s="117">
        <f>Mail!E3</f>
        <v>13.5</v>
      </c>
      <c r="G3" s="117">
        <f>Mail!F3</f>
        <v>1.3</v>
      </c>
      <c r="H3" s="117">
        <f>Mail!G3</f>
        <v>6.6</v>
      </c>
      <c r="I3" s="125">
        <f>Mail!H3</f>
        <v>180</v>
      </c>
      <c r="J3" s="126">
        <f t="shared" ref="J3:J13" si="0">149*1.21/6</f>
        <v>30.048333333333332</v>
      </c>
      <c r="K3" s="127">
        <f t="shared" ref="K3:K13" si="1">ROUND(I3+J3,0)</f>
        <v>210</v>
      </c>
      <c r="L3" s="128">
        <f t="shared" ref="L3:L13" si="2">K3*0.15</f>
        <v>31.5</v>
      </c>
      <c r="M3" s="128">
        <f t="shared" ref="M3:M13" si="3">I3-L3</f>
        <v>148.5</v>
      </c>
      <c r="N3" s="128"/>
      <c r="P3" s="115" t="s">
        <v>74</v>
      </c>
    </row>
    <row r="4" spans="1:17" ht="21" customHeight="1" thickTop="1" thickBot="1" x14ac:dyDescent="0.3">
      <c r="A4" s="282" t="s">
        <v>88</v>
      </c>
      <c r="B4" s="116" t="str">
        <f>Mail!A4</f>
        <v>Veltlínské zelené</v>
      </c>
      <c r="C4" s="117">
        <f>Mail!B4</f>
        <v>2024</v>
      </c>
      <c r="D4" s="117" t="str">
        <f>Mail!C4</f>
        <v>VOC</v>
      </c>
      <c r="E4" s="117" t="str">
        <f>Mail!D4</f>
        <v>suché</v>
      </c>
      <c r="F4" s="117">
        <f>Mail!E4</f>
        <v>14</v>
      </c>
      <c r="G4" s="117">
        <f>Mail!F4</f>
        <v>2.2999999999999998</v>
      </c>
      <c r="H4" s="117">
        <f>Mail!G4</f>
        <v>6.7</v>
      </c>
      <c r="I4" s="125">
        <f>Mail!H4</f>
        <v>190</v>
      </c>
      <c r="J4" s="126">
        <f t="shared" si="0"/>
        <v>30.048333333333332</v>
      </c>
      <c r="K4" s="127">
        <f t="shared" si="1"/>
        <v>220</v>
      </c>
      <c r="L4" s="128">
        <f t="shared" si="2"/>
        <v>33</v>
      </c>
      <c r="M4" s="128">
        <f t="shared" si="3"/>
        <v>157</v>
      </c>
      <c r="N4" s="128"/>
      <c r="P4" s="115" t="s">
        <v>74</v>
      </c>
    </row>
    <row r="5" spans="1:17" ht="21" customHeight="1" thickTop="1" thickBot="1" x14ac:dyDescent="0.3">
      <c r="A5" s="282" t="s">
        <v>92</v>
      </c>
      <c r="B5" s="116" t="str">
        <f>Mail!A5</f>
        <v>Rulandské šedé</v>
      </c>
      <c r="C5" s="117">
        <f>Mail!B5</f>
        <v>2024</v>
      </c>
      <c r="D5" s="117" t="str">
        <f>Mail!C5</f>
        <v>pozdní sběr</v>
      </c>
      <c r="E5" s="117" t="str">
        <f>Mail!D5</f>
        <v>suché</v>
      </c>
      <c r="F5" s="117">
        <f>Mail!E5</f>
        <v>14</v>
      </c>
      <c r="G5" s="117">
        <f>Mail!F5</f>
        <v>7.9</v>
      </c>
      <c r="H5" s="117">
        <f>Mail!G5</f>
        <v>7.9</v>
      </c>
      <c r="I5" s="125">
        <f>Mail!H5</f>
        <v>230</v>
      </c>
      <c r="J5" s="126">
        <f t="shared" si="0"/>
        <v>30.048333333333332</v>
      </c>
      <c r="K5" s="127">
        <f t="shared" si="1"/>
        <v>260</v>
      </c>
      <c r="L5" s="128">
        <f t="shared" si="2"/>
        <v>39</v>
      </c>
      <c r="M5" s="128">
        <f t="shared" si="3"/>
        <v>191</v>
      </c>
      <c r="N5" s="128"/>
      <c r="P5" s="115" t="s">
        <v>74</v>
      </c>
    </row>
    <row r="6" spans="1:17" ht="21" customHeight="1" thickTop="1" thickBot="1" x14ac:dyDescent="0.3">
      <c r="A6" s="282" t="s">
        <v>91</v>
      </c>
      <c r="B6" s="116" t="str">
        <f>Mail!A6</f>
        <v>Tramín červený</v>
      </c>
      <c r="C6" s="117">
        <f>Mail!B6</f>
        <v>2024</v>
      </c>
      <c r="D6" s="117" t="str">
        <f>Mail!C6</f>
        <v>VOC</v>
      </c>
      <c r="E6" s="117" t="str">
        <f>Mail!D6</f>
        <v>suché</v>
      </c>
      <c r="F6" s="117">
        <f>Mail!E6</f>
        <v>14</v>
      </c>
      <c r="G6" s="117">
        <f>Mail!F6</f>
        <v>6.3</v>
      </c>
      <c r="H6" s="117">
        <f>Mail!G6</f>
        <v>6.7</v>
      </c>
      <c r="I6" s="125">
        <f>Mail!H6</f>
        <v>230</v>
      </c>
      <c r="J6" s="126">
        <f t="shared" si="0"/>
        <v>30.048333333333332</v>
      </c>
      <c r="K6" s="127">
        <f t="shared" si="1"/>
        <v>260</v>
      </c>
      <c r="L6" s="128">
        <f t="shared" si="2"/>
        <v>39</v>
      </c>
      <c r="M6" s="128">
        <f t="shared" si="3"/>
        <v>191</v>
      </c>
      <c r="N6" s="128"/>
      <c r="P6" s="115" t="s">
        <v>74</v>
      </c>
    </row>
    <row r="7" spans="1:17" ht="21" customHeight="1" thickTop="1" thickBot="1" x14ac:dyDescent="0.3">
      <c r="A7" s="282" t="s">
        <v>93</v>
      </c>
      <c r="B7" s="116" t="str">
        <f>Mail!A7</f>
        <v>Ryzlink vlašský</v>
      </c>
      <c r="C7" s="117">
        <f>Mail!B7</f>
        <v>2024</v>
      </c>
      <c r="D7" s="117" t="str">
        <f>Mail!C7</f>
        <v>kabinet</v>
      </c>
      <c r="E7" s="117" t="str">
        <f>Mail!D7</f>
        <v>suché</v>
      </c>
      <c r="F7" s="117">
        <f>Mail!E7</f>
        <v>0</v>
      </c>
      <c r="G7" s="117">
        <f>Mail!F7</f>
        <v>0</v>
      </c>
      <c r="H7" s="117">
        <f>Mail!G7</f>
        <v>0</v>
      </c>
      <c r="I7" s="125">
        <f>Mail!H7</f>
        <v>0</v>
      </c>
      <c r="J7" s="126">
        <f t="shared" si="0"/>
        <v>30.048333333333332</v>
      </c>
      <c r="K7" s="127">
        <f t="shared" si="1"/>
        <v>30</v>
      </c>
      <c r="L7" s="128">
        <f t="shared" si="2"/>
        <v>4.5</v>
      </c>
      <c r="M7" s="128">
        <f t="shared" si="3"/>
        <v>-4.5</v>
      </c>
      <c r="N7" s="128"/>
      <c r="P7" s="115" t="s">
        <v>74</v>
      </c>
    </row>
    <row r="8" spans="1:17" ht="21" customHeight="1" thickTop="1" thickBot="1" x14ac:dyDescent="0.3">
      <c r="A8" s="282" t="s">
        <v>90</v>
      </c>
      <c r="B8" s="116" t="str">
        <f>Mail!A8</f>
        <v>Ryzlink rýnský</v>
      </c>
      <c r="C8" s="117">
        <f>Mail!B8</f>
        <v>2024</v>
      </c>
      <c r="D8" s="117" t="str">
        <f>Mail!C8</f>
        <v>VOC</v>
      </c>
      <c r="E8" s="117" t="str">
        <f>Mail!D8</f>
        <v>suché</v>
      </c>
      <c r="F8" s="117">
        <f>Mail!E8</f>
        <v>12.5</v>
      </c>
      <c r="G8" s="117">
        <f>Mail!F8</f>
        <v>6.2</v>
      </c>
      <c r="H8" s="117">
        <f>Mail!G8</f>
        <v>7.3</v>
      </c>
      <c r="I8" s="125">
        <f>Mail!H8</f>
        <v>230</v>
      </c>
      <c r="J8" s="126">
        <f t="shared" si="0"/>
        <v>30.048333333333332</v>
      </c>
      <c r="K8" s="127">
        <f t="shared" si="1"/>
        <v>260</v>
      </c>
      <c r="L8" s="128">
        <f t="shared" si="2"/>
        <v>39</v>
      </c>
      <c r="M8" s="128">
        <f t="shared" si="3"/>
        <v>191</v>
      </c>
      <c r="N8" s="128"/>
      <c r="P8" s="115" t="s">
        <v>74</v>
      </c>
    </row>
    <row r="9" spans="1:17" ht="21" customHeight="1" thickTop="1" thickBot="1" x14ac:dyDescent="0.3">
      <c r="A9" s="282" t="s">
        <v>89</v>
      </c>
      <c r="B9" s="116" t="str">
        <f>Mail!A9</f>
        <v>Ryzlink rýnský</v>
      </c>
      <c r="C9" s="117">
        <f>Mail!B9</f>
        <v>2024</v>
      </c>
      <c r="D9" s="117" t="str">
        <f>Mail!C9</f>
        <v>pozdní sběr</v>
      </c>
      <c r="E9" s="117" t="str">
        <f>Mail!D9</f>
        <v>suché</v>
      </c>
      <c r="F9" s="117">
        <f>Mail!E9</f>
        <v>12.5</v>
      </c>
      <c r="G9" s="117">
        <f>Mail!F9</f>
        <v>0.5</v>
      </c>
      <c r="H9" s="117">
        <f>Mail!G9</f>
        <v>6.8</v>
      </c>
      <c r="I9" s="125">
        <f>Mail!H9</f>
        <v>230</v>
      </c>
      <c r="J9" s="126">
        <f t="shared" si="0"/>
        <v>30.048333333333332</v>
      </c>
      <c r="K9" s="127">
        <f t="shared" si="1"/>
        <v>260</v>
      </c>
      <c r="L9" s="128">
        <f t="shared" si="2"/>
        <v>39</v>
      </c>
      <c r="M9" s="128">
        <f t="shared" si="3"/>
        <v>191</v>
      </c>
      <c r="N9" s="128"/>
      <c r="P9" s="115" t="s">
        <v>74</v>
      </c>
      <c r="Q9" s="115" t="s">
        <v>76</v>
      </c>
    </row>
    <row r="10" spans="1:17" ht="21" customHeight="1" thickTop="1" thickBot="1" x14ac:dyDescent="0.3">
      <c r="A10" s="282" t="s">
        <v>94</v>
      </c>
      <c r="B10" s="362" t="str">
        <f>Mail!A10</f>
        <v>Rosé Svatovavřinecké</v>
      </c>
      <c r="C10" s="117">
        <f>Mail!B10</f>
        <v>2024</v>
      </c>
      <c r="D10" s="117" t="str">
        <f>Mail!C10</f>
        <v>pozdní sběr</v>
      </c>
      <c r="E10" s="117" t="str">
        <f>Mail!D10</f>
        <v>suché</v>
      </c>
      <c r="F10" s="117">
        <f>Mail!E10</f>
        <v>13</v>
      </c>
      <c r="G10" s="117">
        <f>Mail!F10</f>
        <v>4</v>
      </c>
      <c r="H10" s="117">
        <f>Mail!G10</f>
        <v>5.9</v>
      </c>
      <c r="I10" s="125">
        <f>Mail!H10</f>
        <v>180</v>
      </c>
      <c r="J10" s="126">
        <f t="shared" si="0"/>
        <v>30.048333333333332</v>
      </c>
      <c r="K10" s="127">
        <f t="shared" si="1"/>
        <v>210</v>
      </c>
      <c r="L10" s="128">
        <f t="shared" si="2"/>
        <v>31.5</v>
      </c>
      <c r="M10" s="128">
        <f t="shared" si="3"/>
        <v>148.5</v>
      </c>
      <c r="N10" s="128"/>
    </row>
    <row r="11" spans="1:17" ht="21" customHeight="1" thickTop="1" thickBot="1" x14ac:dyDescent="0.3">
      <c r="A11" s="282" t="s">
        <v>95</v>
      </c>
      <c r="B11" s="361" t="str">
        <f>Mail!A11</f>
        <v>Dornfelder</v>
      </c>
      <c r="C11" s="117">
        <f>Mail!B11</f>
        <v>2024</v>
      </c>
      <c r="D11" s="117" t="str">
        <f>Mail!C11</f>
        <v>výběr z hroznů</v>
      </c>
      <c r="E11" s="117" t="str">
        <f>Mail!D11</f>
        <v>suché</v>
      </c>
      <c r="F11" s="117">
        <f>Mail!E11</f>
        <v>13</v>
      </c>
      <c r="G11" s="117">
        <f>Mail!F11</f>
        <v>0.2</v>
      </c>
      <c r="H11" s="117">
        <f>Mail!G11</f>
        <v>5.5</v>
      </c>
      <c r="I11" s="125">
        <f>Mail!H11</f>
        <v>200</v>
      </c>
      <c r="J11" s="126">
        <f t="shared" si="0"/>
        <v>30.048333333333332</v>
      </c>
      <c r="K11" s="127">
        <f t="shared" si="1"/>
        <v>230</v>
      </c>
      <c r="L11" s="128">
        <f t="shared" si="2"/>
        <v>34.5</v>
      </c>
      <c r="M11" s="128">
        <f t="shared" si="3"/>
        <v>165.5</v>
      </c>
      <c r="N11" s="128"/>
    </row>
    <row r="12" spans="1:17" ht="21" customHeight="1" thickTop="1" thickBot="1" x14ac:dyDescent="0.3">
      <c r="A12" s="282" t="s">
        <v>96</v>
      </c>
      <c r="B12" s="361" t="str">
        <f>Mail!A12</f>
        <v>Strassberg</v>
      </c>
      <c r="C12" s="117">
        <f>Mail!B12</f>
        <v>2024</v>
      </c>
      <c r="D12" s="117" t="str">
        <f>Mail!C12</f>
        <v>výběr z hroznů</v>
      </c>
      <c r="E12" s="117" t="str">
        <f>Mail!D12</f>
        <v>suché</v>
      </c>
      <c r="F12" s="117">
        <f>Mail!E12</f>
        <v>12.5</v>
      </c>
      <c r="G12" s="117">
        <f>Mail!F12</f>
        <v>0.1</v>
      </c>
      <c r="H12" s="117">
        <f>Mail!G12</f>
        <v>5.8</v>
      </c>
      <c r="I12" s="125">
        <f>Mail!H12</f>
        <v>200</v>
      </c>
      <c r="J12" s="126">
        <f t="shared" si="0"/>
        <v>30.048333333333332</v>
      </c>
      <c r="K12" s="127">
        <f t="shared" si="1"/>
        <v>230</v>
      </c>
      <c r="L12" s="128">
        <f t="shared" si="2"/>
        <v>34.5</v>
      </c>
      <c r="M12" s="128">
        <f t="shared" si="3"/>
        <v>165.5</v>
      </c>
      <c r="N12" s="128"/>
      <c r="Q12" s="115" t="s">
        <v>76</v>
      </c>
    </row>
    <row r="13" spans="1:17" ht="21" customHeight="1" thickTop="1" thickBot="1" x14ac:dyDescent="0.3">
      <c r="A13" s="282" t="s">
        <v>97</v>
      </c>
      <c r="B13" s="361" t="str">
        <f>Mail!A13</f>
        <v xml:space="preserve">Merlot </v>
      </c>
      <c r="C13" s="117">
        <f>Mail!B13</f>
        <v>2024</v>
      </c>
      <c r="D13" s="117" t="str">
        <f>Mail!C13</f>
        <v>výběr z hroznů</v>
      </c>
      <c r="E13" s="117" t="str">
        <f>Mail!D13</f>
        <v>suché</v>
      </c>
      <c r="F13" s="117">
        <f>Mail!E13</f>
        <v>0</v>
      </c>
      <c r="G13" s="117">
        <f>Mail!F13</f>
        <v>0</v>
      </c>
      <c r="H13" s="117">
        <f>Mail!G13</f>
        <v>0</v>
      </c>
      <c r="I13" s="125">
        <f>Mail!H13</f>
        <v>0</v>
      </c>
      <c r="J13" s="126">
        <f t="shared" si="0"/>
        <v>30.048333333333332</v>
      </c>
      <c r="K13" s="127">
        <f t="shared" si="1"/>
        <v>30</v>
      </c>
      <c r="L13" s="128">
        <f t="shared" si="2"/>
        <v>4.5</v>
      </c>
      <c r="M13" s="128">
        <f t="shared" si="3"/>
        <v>-4.5</v>
      </c>
      <c r="N13" s="128"/>
      <c r="Q13" s="115" t="s">
        <v>76</v>
      </c>
    </row>
    <row r="14" spans="1:17" ht="21" customHeight="1" thickTop="1" thickBot="1" x14ac:dyDescent="0.3">
      <c r="A14" s="265" t="s">
        <v>98</v>
      </c>
      <c r="B14" s="116" t="str">
        <f>Mail!A14</f>
        <v>Frizzante</v>
      </c>
      <c r="C14" s="117">
        <f>Mail!B14</f>
        <v>2023</v>
      </c>
      <c r="D14" s="117" t="str">
        <f>Mail!C14</f>
        <v>moravské zemské víno</v>
      </c>
      <c r="E14" s="117" t="str">
        <f>Mail!D14</f>
        <v>polosuché</v>
      </c>
      <c r="F14" s="117">
        <f>Mail!E14</f>
        <v>11.5</v>
      </c>
      <c r="G14" s="117">
        <f>Mail!F14</f>
        <v>8.6</v>
      </c>
      <c r="H14" s="117">
        <f>Mail!G14</f>
        <v>5.8</v>
      </c>
      <c r="I14" s="125">
        <f>Mail!H14</f>
        <v>170</v>
      </c>
      <c r="J14" s="126">
        <f t="shared" ref="J14:J23" si="4">149*1.21/6</f>
        <v>30.048333333333332</v>
      </c>
      <c r="K14" s="127">
        <f t="shared" ref="K14" si="5">ROUND(I14+J14,0)</f>
        <v>200</v>
      </c>
      <c r="L14" s="128">
        <f t="shared" ref="L14" si="6">K14*0.15</f>
        <v>30</v>
      </c>
      <c r="M14" s="128">
        <f t="shared" ref="M14" si="7">I14-L14</f>
        <v>140</v>
      </c>
      <c r="N14" s="128"/>
    </row>
    <row r="15" spans="1:17" ht="21" customHeight="1" thickTop="1" thickBot="1" x14ac:dyDescent="0.3">
      <c r="A15" s="141" t="s">
        <v>64</v>
      </c>
      <c r="B15" s="116" t="str">
        <f>Mail!A15</f>
        <v>Cuvée Růženy</v>
      </c>
      <c r="C15" s="117">
        <f>Mail!B15</f>
        <v>2023</v>
      </c>
      <c r="D15" s="117" t="str">
        <f>Mail!C15</f>
        <v>moravské zemské víno</v>
      </c>
      <c r="E15" s="117" t="str">
        <f>Mail!D15</f>
        <v>suché</v>
      </c>
      <c r="F15" s="117">
        <f>Mail!E15</f>
        <v>12.5</v>
      </c>
      <c r="G15" s="117">
        <f>Mail!F15</f>
        <v>6.6</v>
      </c>
      <c r="H15" s="117">
        <f>Mail!G15</f>
        <v>6.6</v>
      </c>
      <c r="I15" s="125">
        <f>Mail!H15</f>
        <v>180</v>
      </c>
      <c r="J15" s="126">
        <f t="shared" si="4"/>
        <v>30.048333333333332</v>
      </c>
      <c r="K15" s="127">
        <f t="shared" ref="K15:K23" si="8">ROUND(I15+J15,0)</f>
        <v>210</v>
      </c>
      <c r="L15" s="128">
        <f t="shared" ref="L15:L23" si="9">K15*0.15</f>
        <v>31.5</v>
      </c>
      <c r="M15" s="128">
        <f t="shared" ref="M15:M23" si="10">I15-L15</f>
        <v>148.5</v>
      </c>
      <c r="N15" s="128">
        <v>400</v>
      </c>
      <c r="O15" s="202" t="s">
        <v>73</v>
      </c>
      <c r="P15" s="115" t="s">
        <v>74</v>
      </c>
    </row>
    <row r="16" spans="1:17" ht="21" customHeight="1" thickTop="1" thickBot="1" x14ac:dyDescent="0.3">
      <c r="A16" s="141" t="s">
        <v>65</v>
      </c>
      <c r="B16" s="116" t="str">
        <f>Mail!A16</f>
        <v>Veltlínské zelené</v>
      </c>
      <c r="C16" s="117">
        <f>Mail!B16</f>
        <v>2023</v>
      </c>
      <c r="D16" s="117" t="str">
        <f>Mail!C16</f>
        <v>kabinet</v>
      </c>
      <c r="E16" s="117" t="str">
        <f>Mail!D16</f>
        <v>suché</v>
      </c>
      <c r="F16" s="117">
        <f>Mail!E16</f>
        <v>12</v>
      </c>
      <c r="G16" s="117">
        <f>Mail!F16</f>
        <v>7.8</v>
      </c>
      <c r="H16" s="117">
        <f>Mail!G16</f>
        <v>6.3</v>
      </c>
      <c r="I16" s="125">
        <f>Mail!H16</f>
        <v>190</v>
      </c>
      <c r="J16" s="126">
        <f t="shared" si="4"/>
        <v>30.048333333333332</v>
      </c>
      <c r="K16" s="127">
        <f t="shared" si="8"/>
        <v>220</v>
      </c>
      <c r="L16" s="128">
        <f t="shared" si="9"/>
        <v>33</v>
      </c>
      <c r="M16" s="128">
        <f t="shared" si="10"/>
        <v>157</v>
      </c>
      <c r="N16" s="128">
        <v>400</v>
      </c>
      <c r="O16" s="202" t="s">
        <v>73</v>
      </c>
      <c r="P16" s="115" t="s">
        <v>74</v>
      </c>
    </row>
    <row r="17" spans="1:20" ht="21" customHeight="1" thickTop="1" thickBot="1" x14ac:dyDescent="0.3">
      <c r="A17" s="141" t="s">
        <v>66</v>
      </c>
      <c r="B17" s="116" t="str">
        <f>Mail!A17</f>
        <v>Tramín červený</v>
      </c>
      <c r="C17" s="117">
        <f>Mail!B17</f>
        <v>2023</v>
      </c>
      <c r="D17" s="117" t="str">
        <f>Mail!C17</f>
        <v>výběr z hroznů</v>
      </c>
      <c r="E17" s="117" t="str">
        <f>Mail!D17</f>
        <v>suché</v>
      </c>
      <c r="F17" s="117">
        <f>Mail!E17</f>
        <v>14</v>
      </c>
      <c r="G17" s="117">
        <f>Mail!F17</f>
        <v>7.2</v>
      </c>
      <c r="H17" s="117">
        <f>Mail!G17</f>
        <v>6</v>
      </c>
      <c r="I17" s="125">
        <f>Mail!H17</f>
        <v>230</v>
      </c>
      <c r="J17" s="126">
        <f t="shared" si="4"/>
        <v>30.048333333333332</v>
      </c>
      <c r="K17" s="127">
        <f t="shared" si="8"/>
        <v>260</v>
      </c>
      <c r="L17" s="128">
        <f t="shared" si="9"/>
        <v>39</v>
      </c>
      <c r="M17" s="128">
        <f t="shared" si="10"/>
        <v>191</v>
      </c>
      <c r="N17" s="128">
        <v>400</v>
      </c>
      <c r="O17" s="202" t="s">
        <v>73</v>
      </c>
      <c r="P17" s="115" t="s">
        <v>74</v>
      </c>
    </row>
    <row r="18" spans="1:20" ht="21" customHeight="1" thickTop="1" thickBot="1" x14ac:dyDescent="0.3">
      <c r="A18" s="141" t="s">
        <v>67</v>
      </c>
      <c r="B18" s="116" t="str">
        <f>Mail!A18</f>
        <v>Ryzlink vlašský</v>
      </c>
      <c r="C18" s="117">
        <f>Mail!B18</f>
        <v>2023</v>
      </c>
      <c r="D18" s="117" t="str">
        <f>Mail!C18</f>
        <v>kabinet</v>
      </c>
      <c r="E18" s="117" t="str">
        <f>Mail!D18</f>
        <v>suché</v>
      </c>
      <c r="F18" s="117">
        <f>Mail!E18</f>
        <v>11.5</v>
      </c>
      <c r="G18" s="117">
        <f>Mail!F18</f>
        <v>7.5</v>
      </c>
      <c r="H18" s="117">
        <f>Mail!G18</f>
        <v>7.1</v>
      </c>
      <c r="I18" s="125">
        <f>Mail!H18</f>
        <v>200</v>
      </c>
      <c r="J18" s="126">
        <f t="shared" si="4"/>
        <v>30.048333333333332</v>
      </c>
      <c r="K18" s="127">
        <f t="shared" si="8"/>
        <v>230</v>
      </c>
      <c r="L18" s="128">
        <f t="shared" si="9"/>
        <v>34.5</v>
      </c>
      <c r="M18" s="128">
        <f t="shared" si="10"/>
        <v>165.5</v>
      </c>
      <c r="N18" s="128">
        <v>400</v>
      </c>
      <c r="O18" s="202" t="s">
        <v>73</v>
      </c>
      <c r="P18" s="115" t="s">
        <v>74</v>
      </c>
    </row>
    <row r="19" spans="1:20" ht="21" customHeight="1" thickTop="1" thickBot="1" x14ac:dyDescent="0.3">
      <c r="A19" s="141" t="s">
        <v>68</v>
      </c>
      <c r="B19" s="116" t="str">
        <f>Mail!A19</f>
        <v>Ryzlink rýnský</v>
      </c>
      <c r="C19" s="117">
        <f>Mail!B19</f>
        <v>2023</v>
      </c>
      <c r="D19" s="117" t="str">
        <f>Mail!C19</f>
        <v>pozdní sběr</v>
      </c>
      <c r="E19" s="117" t="str">
        <f>Mail!D19</f>
        <v>suché</v>
      </c>
      <c r="F19" s="117">
        <f>Mail!E19</f>
        <v>12.5</v>
      </c>
      <c r="G19" s="117">
        <f>Mail!F19</f>
        <v>9</v>
      </c>
      <c r="H19" s="117">
        <f>Mail!G19</f>
        <v>7.8</v>
      </c>
      <c r="I19" s="125">
        <f>Mail!H19</f>
        <v>230</v>
      </c>
      <c r="J19" s="126">
        <f t="shared" si="4"/>
        <v>30.048333333333332</v>
      </c>
      <c r="K19" s="127">
        <f t="shared" si="8"/>
        <v>260</v>
      </c>
      <c r="L19" s="128">
        <f t="shared" si="9"/>
        <v>39</v>
      </c>
      <c r="M19" s="128">
        <f t="shared" si="10"/>
        <v>191</v>
      </c>
      <c r="N19" s="128">
        <v>400</v>
      </c>
      <c r="O19" s="202" t="s">
        <v>73</v>
      </c>
      <c r="P19" s="115" t="s">
        <v>74</v>
      </c>
    </row>
    <row r="20" spans="1:20" ht="21" customHeight="1" thickTop="1" thickBot="1" x14ac:dyDescent="0.3">
      <c r="A20" s="141" t="s">
        <v>69</v>
      </c>
      <c r="B20" s="116" t="str">
        <f>Mail!A20</f>
        <v>Ryzlink rýnský</v>
      </c>
      <c r="C20" s="117">
        <f>Mail!B20</f>
        <v>2023</v>
      </c>
      <c r="D20" s="117" t="str">
        <f>Mail!C20</f>
        <v>moravské zemské víno</v>
      </c>
      <c r="E20" s="117" t="str">
        <f>Mail!D20</f>
        <v>sladké</v>
      </c>
      <c r="F20" s="117">
        <f>Mail!E20</f>
        <v>12</v>
      </c>
      <c r="G20" s="117">
        <f>Mail!F20</f>
        <v>46.6</v>
      </c>
      <c r="H20" s="117">
        <f>Mail!G20</f>
        <v>7.4</v>
      </c>
      <c r="I20" s="125">
        <f>Mail!H20</f>
        <v>340</v>
      </c>
      <c r="J20" s="126">
        <f t="shared" si="4"/>
        <v>30.048333333333332</v>
      </c>
      <c r="K20" s="127">
        <f t="shared" si="8"/>
        <v>370</v>
      </c>
      <c r="L20" s="128">
        <f t="shared" si="9"/>
        <v>55.5</v>
      </c>
      <c r="M20" s="128">
        <f t="shared" si="10"/>
        <v>284.5</v>
      </c>
      <c r="N20" s="128">
        <v>830</v>
      </c>
      <c r="O20" s="202" t="s">
        <v>45</v>
      </c>
      <c r="P20" s="115" t="s">
        <v>74</v>
      </c>
      <c r="T20" s="115" t="s">
        <v>78</v>
      </c>
    </row>
    <row r="21" spans="1:20" ht="21" customHeight="1" thickTop="1" thickBot="1" x14ac:dyDescent="0.3">
      <c r="A21" s="141" t="s">
        <v>70</v>
      </c>
      <c r="B21" s="233" t="str">
        <f>Mail!A21</f>
        <v>Dornfelder</v>
      </c>
      <c r="C21" s="117">
        <f>Mail!B21</f>
        <v>2023</v>
      </c>
      <c r="D21" s="117" t="str">
        <f>Mail!C21</f>
        <v>moravské zemské víno</v>
      </c>
      <c r="E21" s="117" t="str">
        <f>Mail!D21</f>
        <v>suché</v>
      </c>
      <c r="F21" s="117">
        <f>Mail!E21</f>
        <v>14</v>
      </c>
      <c r="G21" s="117">
        <f>Mail!F21</f>
        <v>0.2</v>
      </c>
      <c r="H21" s="117">
        <f>Mail!G21</f>
        <v>5</v>
      </c>
      <c r="I21" s="234">
        <f>Mail!H21</f>
        <v>200</v>
      </c>
      <c r="J21" s="126">
        <f t="shared" si="4"/>
        <v>30.048333333333332</v>
      </c>
      <c r="K21" s="127">
        <f t="shared" si="8"/>
        <v>230</v>
      </c>
      <c r="L21" s="128">
        <f t="shared" si="9"/>
        <v>34.5</v>
      </c>
      <c r="M21" s="128">
        <f t="shared" si="10"/>
        <v>165.5</v>
      </c>
      <c r="N21" s="128">
        <v>400</v>
      </c>
      <c r="O21" s="202" t="s">
        <v>73</v>
      </c>
      <c r="Q21" s="115" t="s">
        <v>75</v>
      </c>
      <c r="S21" s="115" t="s">
        <v>77</v>
      </c>
    </row>
    <row r="22" spans="1:20" ht="21" customHeight="1" thickTop="1" thickBot="1" x14ac:dyDescent="0.3">
      <c r="A22" s="141" t="s">
        <v>71</v>
      </c>
      <c r="B22" s="233" t="str">
        <f>Mail!A22</f>
        <v>Strassberg</v>
      </c>
      <c r="C22" s="117">
        <f>Mail!B22</f>
        <v>2023</v>
      </c>
      <c r="D22" s="117" t="str">
        <f>Mail!C22</f>
        <v>moravské zemské víno</v>
      </c>
      <c r="E22" s="117" t="str">
        <f>Mail!D22</f>
        <v>suché</v>
      </c>
      <c r="F22" s="117">
        <f>Mail!E22</f>
        <v>13</v>
      </c>
      <c r="G22" s="117">
        <f>Mail!F22</f>
        <v>0.2</v>
      </c>
      <c r="H22" s="117">
        <f>Mail!G22</f>
        <v>5</v>
      </c>
      <c r="I22" s="234">
        <f>Mail!H22</f>
        <v>200</v>
      </c>
      <c r="J22" s="126">
        <f t="shared" si="4"/>
        <v>30.048333333333332</v>
      </c>
      <c r="K22" s="127">
        <f t="shared" si="8"/>
        <v>230</v>
      </c>
      <c r="L22" s="128">
        <f t="shared" si="9"/>
        <v>34.5</v>
      </c>
      <c r="M22" s="128">
        <f t="shared" si="10"/>
        <v>165.5</v>
      </c>
      <c r="N22" s="128">
        <v>400</v>
      </c>
      <c r="O22" s="202" t="s">
        <v>73</v>
      </c>
      <c r="Q22" s="115" t="s">
        <v>75</v>
      </c>
      <c r="R22" s="115" t="s">
        <v>76</v>
      </c>
      <c r="S22" s="115" t="s">
        <v>77</v>
      </c>
    </row>
    <row r="23" spans="1:20" ht="21" customHeight="1" thickTop="1" thickBot="1" x14ac:dyDescent="0.3">
      <c r="A23" s="141" t="s">
        <v>72</v>
      </c>
      <c r="B23" s="233" t="str">
        <f>Mail!A23</f>
        <v>Merlot</v>
      </c>
      <c r="C23" s="117">
        <f>Mail!B23</f>
        <v>2023</v>
      </c>
      <c r="D23" s="117" t="str">
        <f>Mail!C23</f>
        <v>výběr z hroznů</v>
      </c>
      <c r="E23" s="117" t="str">
        <f>Mail!D23</f>
        <v>suché</v>
      </c>
      <c r="F23" s="117">
        <f>Mail!E23</f>
        <v>13</v>
      </c>
      <c r="G23" s="117">
        <f>Mail!F23</f>
        <v>0</v>
      </c>
      <c r="H23" s="117">
        <f>Mail!G23</f>
        <v>5.6</v>
      </c>
      <c r="I23" s="234">
        <f>Mail!H23</f>
        <v>230</v>
      </c>
      <c r="J23" s="126">
        <f t="shared" si="4"/>
        <v>30.048333333333332</v>
      </c>
      <c r="K23" s="127">
        <f t="shared" si="8"/>
        <v>260</v>
      </c>
      <c r="L23" s="128">
        <f t="shared" si="9"/>
        <v>39</v>
      </c>
      <c r="M23" s="128">
        <f t="shared" si="10"/>
        <v>191</v>
      </c>
      <c r="N23" s="128">
        <v>400</v>
      </c>
      <c r="O23" s="202"/>
    </row>
    <row r="24" spans="1:20" ht="21" customHeight="1" thickTop="1" thickBot="1" x14ac:dyDescent="0.3">
      <c r="A24" s="141" t="s">
        <v>58</v>
      </c>
      <c r="B24" s="116" t="str">
        <f>Mail!A24</f>
        <v>Tramín červený</v>
      </c>
      <c r="C24" s="117">
        <f>Mail!B24</f>
        <v>2022</v>
      </c>
      <c r="D24" s="117" t="str">
        <f>Mail!C24</f>
        <v>VOC</v>
      </c>
      <c r="E24" s="117" t="str">
        <f>Mail!D24</f>
        <v>suché</v>
      </c>
      <c r="F24" s="117">
        <f>Mail!E24</f>
        <v>13.5</v>
      </c>
      <c r="G24" s="117">
        <f>Mail!F24</f>
        <v>3.2</v>
      </c>
      <c r="H24" s="117">
        <f>Mail!G24</f>
        <v>6.6</v>
      </c>
      <c r="I24" s="125">
        <f>Mail!H24</f>
        <v>210</v>
      </c>
      <c r="J24" s="126">
        <f t="shared" ref="J24:J27" si="11">138*1.21/6</f>
        <v>27.83</v>
      </c>
      <c r="K24" s="127">
        <f t="shared" ref="K24:K27" si="12">ROUND(I24+J24,0)</f>
        <v>238</v>
      </c>
      <c r="L24" s="128">
        <f t="shared" ref="L24:L27" si="13">K24*0.15</f>
        <v>35.699999999999996</v>
      </c>
      <c r="M24" s="128">
        <f t="shared" ref="M24:M27" si="14">I24-L24</f>
        <v>174.3</v>
      </c>
      <c r="N24" s="128"/>
      <c r="O24" s="202"/>
    </row>
    <row r="25" spans="1:20" ht="21" customHeight="1" thickTop="1" thickBot="1" x14ac:dyDescent="0.3">
      <c r="A25" s="141" t="s">
        <v>59</v>
      </c>
      <c r="B25" s="116" t="str">
        <f>Mail!A25</f>
        <v>Ryzlink vlašský</v>
      </c>
      <c r="C25" s="117">
        <f>Mail!B25</f>
        <v>2022</v>
      </c>
      <c r="D25" s="117" t="str">
        <f>Mail!C25</f>
        <v>kabinet</v>
      </c>
      <c r="E25" s="117" t="str">
        <f>Mail!D25</f>
        <v>suché</v>
      </c>
      <c r="F25" s="117">
        <f>Mail!E25</f>
        <v>11.5</v>
      </c>
      <c r="G25" s="117">
        <f>Mail!F25</f>
        <v>6.3</v>
      </c>
      <c r="H25" s="117">
        <f>Mail!G25</f>
        <v>7.6</v>
      </c>
      <c r="I25" s="125">
        <f>Mail!H25</f>
        <v>200</v>
      </c>
      <c r="J25" s="126">
        <f t="shared" si="11"/>
        <v>27.83</v>
      </c>
      <c r="K25" s="127">
        <f t="shared" si="12"/>
        <v>228</v>
      </c>
      <c r="L25" s="128">
        <f t="shared" si="13"/>
        <v>34.199999999999996</v>
      </c>
      <c r="M25" s="128">
        <f t="shared" si="14"/>
        <v>165.8</v>
      </c>
      <c r="N25" s="128"/>
      <c r="O25" s="202"/>
    </row>
    <row r="26" spans="1:20" ht="21" customHeight="1" thickTop="1" thickBot="1" x14ac:dyDescent="0.3">
      <c r="A26" s="141" t="s">
        <v>60</v>
      </c>
      <c r="B26" s="116" t="str">
        <f>Mail!A26</f>
        <v>Ryzlink rýnský</v>
      </c>
      <c r="C26" s="117">
        <f>Mail!B26</f>
        <v>2022</v>
      </c>
      <c r="D26" s="117" t="str">
        <f>Mail!C26</f>
        <v>VOC</v>
      </c>
      <c r="E26" s="117" t="str">
        <f>Mail!D26</f>
        <v>suché</v>
      </c>
      <c r="F26" s="117">
        <f>Mail!E26</f>
        <v>12</v>
      </c>
      <c r="G26" s="117">
        <f>Mail!F26</f>
        <v>6.4</v>
      </c>
      <c r="H26" s="117">
        <f>Mail!G26</f>
        <v>8.8000000000000007</v>
      </c>
      <c r="I26" s="125">
        <f>Mail!H26</f>
        <v>210</v>
      </c>
      <c r="J26" s="126">
        <f t="shared" si="11"/>
        <v>27.83</v>
      </c>
      <c r="K26" s="127">
        <f t="shared" si="12"/>
        <v>238</v>
      </c>
      <c r="L26" s="128">
        <f t="shared" si="13"/>
        <v>35.699999999999996</v>
      </c>
      <c r="M26" s="128">
        <f t="shared" si="14"/>
        <v>174.3</v>
      </c>
      <c r="N26" s="128"/>
      <c r="O26" s="202"/>
    </row>
    <row r="27" spans="1:20" ht="21" customHeight="1" thickTop="1" x14ac:dyDescent="0.25">
      <c r="A27" s="141" t="s">
        <v>61</v>
      </c>
      <c r="B27" s="233" t="str">
        <f>Mail!A27</f>
        <v>Strassberg</v>
      </c>
      <c r="C27" s="117">
        <f>Mail!B27</f>
        <v>2022</v>
      </c>
      <c r="D27" s="117" t="str">
        <f>Mail!C27</f>
        <v>moravské zemské víno</v>
      </c>
      <c r="E27" s="117" t="str">
        <f>Mail!D27</f>
        <v>suché</v>
      </c>
      <c r="F27" s="117">
        <f>Mail!E27</f>
        <v>13.5</v>
      </c>
      <c r="G27" s="117">
        <f>Mail!F27</f>
        <v>0.1</v>
      </c>
      <c r="H27" s="117">
        <f>Mail!G27</f>
        <v>5.6</v>
      </c>
      <c r="I27" s="234">
        <f>Mail!H27</f>
        <v>200</v>
      </c>
      <c r="J27" s="126">
        <f t="shared" si="11"/>
        <v>27.83</v>
      </c>
      <c r="K27" s="127">
        <f t="shared" si="12"/>
        <v>228</v>
      </c>
      <c r="L27" s="128">
        <f t="shared" si="13"/>
        <v>34.199999999999996</v>
      </c>
      <c r="M27" s="128">
        <f t="shared" si="14"/>
        <v>165.8</v>
      </c>
      <c r="N27" s="128"/>
      <c r="O27" s="202"/>
    </row>
    <row r="28" spans="1:20" ht="21" customHeight="1" x14ac:dyDescent="0.25">
      <c r="A28" s="141" t="s">
        <v>54</v>
      </c>
      <c r="B28" s="175" t="str">
        <f>Mail!A28</f>
        <v>Strassberg</v>
      </c>
      <c r="C28" s="173">
        <f>Mail!B28</f>
        <v>2021</v>
      </c>
      <c r="D28" s="173" t="str">
        <f>Mail!C28</f>
        <v>moravské zemské víno</v>
      </c>
      <c r="E28" s="173" t="str">
        <f>Mail!D28</f>
        <v>suché</v>
      </c>
      <c r="F28" s="173">
        <f>Mail!E28</f>
        <v>11.5</v>
      </c>
      <c r="G28" s="173">
        <f>Mail!F28</f>
        <v>0.1</v>
      </c>
      <c r="H28" s="173">
        <f>Mail!G28</f>
        <v>5.5</v>
      </c>
      <c r="I28" s="174">
        <f>Mail!H28</f>
        <v>180</v>
      </c>
      <c r="J28" s="129">
        <f t="shared" ref="J28" si="15">138*1.21/6</f>
        <v>27.83</v>
      </c>
      <c r="K28" s="130">
        <f t="shared" ref="K28" si="16">ROUND(I28+J28,0)</f>
        <v>208</v>
      </c>
      <c r="L28" s="129">
        <f t="shared" ref="L28" si="17">K28*0.15</f>
        <v>31.2</v>
      </c>
      <c r="M28" s="129">
        <f t="shared" ref="M28" si="18">I28-L28</f>
        <v>148.80000000000001</v>
      </c>
      <c r="N28" s="129"/>
    </row>
    <row r="29" spans="1:20" ht="21" customHeight="1" x14ac:dyDescent="0.25">
      <c r="A29" s="141" t="s">
        <v>42</v>
      </c>
      <c r="B29" s="119" t="str">
        <f>Mail!A29</f>
        <v>André</v>
      </c>
      <c r="C29" s="118">
        <f>Mail!B29</f>
        <v>2018</v>
      </c>
      <c r="D29" s="118" t="str">
        <f>Mail!C29</f>
        <v>moravské zemské víno</v>
      </c>
      <c r="E29" s="118" t="str">
        <f>Mail!D29</f>
        <v>suché</v>
      </c>
      <c r="F29" s="118">
        <f>Mail!E29</f>
        <v>12</v>
      </c>
      <c r="G29" s="118">
        <f>Mail!F29</f>
        <v>0.1</v>
      </c>
      <c r="H29" s="118">
        <f>Mail!G29</f>
        <v>5.9</v>
      </c>
      <c r="I29" s="133">
        <f>Mail!H29</f>
        <v>210</v>
      </c>
      <c r="J29" s="129">
        <f t="shared" ref="J29:J32" si="19">138*1.21/6</f>
        <v>27.83</v>
      </c>
      <c r="K29" s="130">
        <f t="shared" ref="K29:K32" si="20">ROUND(I29+J29,0)</f>
        <v>238</v>
      </c>
      <c r="L29" s="129">
        <f t="shared" ref="L29:L32" si="21">K29*0.15</f>
        <v>35.699999999999996</v>
      </c>
      <c r="M29" s="129">
        <f t="shared" ref="M29:M32" si="22">I29-L29</f>
        <v>174.3</v>
      </c>
      <c r="N29" s="129">
        <v>734</v>
      </c>
    </row>
    <row r="30" spans="1:20" ht="21" customHeight="1" thickBot="1" x14ac:dyDescent="0.3">
      <c r="A30" s="141" t="s">
        <v>41</v>
      </c>
      <c r="B30" s="120" t="str">
        <f>Mail!A30</f>
        <v>Pinot</v>
      </c>
      <c r="C30" s="121">
        <f>Mail!B30</f>
        <v>2018</v>
      </c>
      <c r="D30" s="121" t="str">
        <f>Mail!C30</f>
        <v>moravské zemské víno</v>
      </c>
      <c r="E30" s="121" t="str">
        <f>Mail!D30</f>
        <v>suché</v>
      </c>
      <c r="F30" s="121">
        <f>Mail!E30</f>
        <v>12.5</v>
      </c>
      <c r="G30" s="121">
        <f>Mail!F30</f>
        <v>0.1</v>
      </c>
      <c r="H30" s="121">
        <f>Mail!G30</f>
        <v>5.9</v>
      </c>
      <c r="I30" s="134">
        <f>Mail!H30</f>
        <v>230</v>
      </c>
      <c r="J30" s="131">
        <f t="shared" si="19"/>
        <v>27.83</v>
      </c>
      <c r="K30" s="132">
        <f t="shared" si="20"/>
        <v>258</v>
      </c>
      <c r="L30" s="131">
        <f t="shared" si="21"/>
        <v>38.699999999999996</v>
      </c>
      <c r="M30" s="131">
        <f t="shared" si="22"/>
        <v>191.3</v>
      </c>
      <c r="N30" s="131">
        <v>404</v>
      </c>
    </row>
    <row r="31" spans="1:20" ht="21" customHeight="1" thickTop="1" thickBot="1" x14ac:dyDescent="0.3">
      <c r="A31" s="141" t="s">
        <v>43</v>
      </c>
      <c r="B31" s="194" t="str">
        <f>Mail!A31</f>
        <v>André</v>
      </c>
      <c r="C31" s="195">
        <f>Mail!B31</f>
        <v>2017</v>
      </c>
      <c r="D31" s="195" t="str">
        <f>Mail!C31</f>
        <v>moravské zemské víno</v>
      </c>
      <c r="E31" s="195" t="str">
        <f>Mail!D31</f>
        <v>suché</v>
      </c>
      <c r="F31" s="195">
        <f>Mail!E31</f>
        <v>13</v>
      </c>
      <c r="G31" s="195">
        <f>Mail!F31</f>
        <v>0</v>
      </c>
      <c r="H31" s="195">
        <f>Mail!G31</f>
        <v>6.2</v>
      </c>
      <c r="I31" s="196">
        <f>Mail!H31</f>
        <v>180</v>
      </c>
      <c r="J31" s="197">
        <f t="shared" si="19"/>
        <v>27.83</v>
      </c>
      <c r="K31" s="198">
        <f t="shared" si="20"/>
        <v>208</v>
      </c>
      <c r="L31" s="197">
        <f t="shared" si="21"/>
        <v>31.2</v>
      </c>
      <c r="M31" s="197">
        <f t="shared" si="22"/>
        <v>148.80000000000001</v>
      </c>
      <c r="N31" s="197">
        <v>196</v>
      </c>
    </row>
    <row r="32" spans="1:20" ht="21" customHeight="1" thickTop="1" thickBot="1" x14ac:dyDescent="0.3">
      <c r="A32" s="141" t="s">
        <v>44</v>
      </c>
      <c r="B32" s="123" t="str">
        <f>Mail!A32</f>
        <v>Cabernet Sauvignon</v>
      </c>
      <c r="C32" s="122">
        <f>Mail!B32</f>
        <v>2016</v>
      </c>
      <c r="D32" s="122" t="str">
        <f>Mail!C32</f>
        <v>moravské zemské víno</v>
      </c>
      <c r="E32" s="122" t="str">
        <f>Mail!D32</f>
        <v>suché</v>
      </c>
      <c r="F32" s="122">
        <f>Mail!E32</f>
        <v>11</v>
      </c>
      <c r="G32" s="122">
        <f>Mail!F32</f>
        <v>0</v>
      </c>
      <c r="H32" s="122">
        <f>Mail!G32</f>
        <v>5.5</v>
      </c>
      <c r="I32" s="135">
        <f>Mail!H32</f>
        <v>190</v>
      </c>
      <c r="J32" s="126">
        <f t="shared" si="19"/>
        <v>27.83</v>
      </c>
      <c r="K32" s="127">
        <f t="shared" si="20"/>
        <v>218</v>
      </c>
      <c r="L32" s="126">
        <f t="shared" si="21"/>
        <v>32.699999999999996</v>
      </c>
      <c r="M32" s="126">
        <f t="shared" si="22"/>
        <v>157.30000000000001</v>
      </c>
      <c r="N32" s="126">
        <v>640</v>
      </c>
    </row>
    <row r="33" spans="2:11" ht="13.8" thickTop="1" x14ac:dyDescent="0.25">
      <c r="B33" s="124"/>
      <c r="K33" s="138"/>
    </row>
    <row r="34" spans="2:11" x14ac:dyDescent="0.25">
      <c r="K34" s="138"/>
    </row>
    <row r="35" spans="2:11" x14ac:dyDescent="0.25">
      <c r="K35" s="138"/>
    </row>
    <row r="36" spans="2:11" x14ac:dyDescent="0.25">
      <c r="K36" s="138"/>
    </row>
    <row r="37" spans="2:11" x14ac:dyDescent="0.25">
      <c r="K37" s="138"/>
    </row>
    <row r="38" spans="2:11" x14ac:dyDescent="0.25">
      <c r="K38" s="138"/>
    </row>
    <row r="39" spans="2:11" x14ac:dyDescent="0.25">
      <c r="K39" s="138"/>
    </row>
    <row r="40" spans="2:11" x14ac:dyDescent="0.25">
      <c r="K40" s="138"/>
    </row>
    <row r="41" spans="2:11" x14ac:dyDescent="0.25">
      <c r="K41" s="138"/>
    </row>
    <row r="42" spans="2:11" x14ac:dyDescent="0.25">
      <c r="K42" s="138"/>
    </row>
    <row r="43" spans="2:11" x14ac:dyDescent="0.25">
      <c r="K43" s="138"/>
    </row>
    <row r="44" spans="2:11" x14ac:dyDescent="0.25">
      <c r="K44" s="138"/>
    </row>
    <row r="45" spans="2:11" x14ac:dyDescent="0.25">
      <c r="K45" s="138"/>
    </row>
    <row r="46" spans="2:11" x14ac:dyDescent="0.25">
      <c r="K46" s="138"/>
    </row>
  </sheetData>
  <mergeCells count="14">
    <mergeCell ref="N1:N2"/>
    <mergeCell ref="A1:A2"/>
    <mergeCell ref="M1:M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L1:L2"/>
    <mergeCell ref="K1:K2"/>
  </mergeCells>
  <phoneticPr fontId="37" type="noConversion"/>
  <pageMargins left="0.70866141732283472" right="0.70866141732283472" top="0.78740157480314965" bottom="0.78740157480314965" header="0.31496062992125984" footer="0.31496062992125984"/>
  <pageSetup paperSize="9" scale="74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5</vt:i4>
      </vt:variant>
    </vt:vector>
  </HeadingPairs>
  <TitlesOfParts>
    <vt:vector size="10" baseType="lpstr">
      <vt:lpstr>Mail</vt:lpstr>
      <vt:lpstr>Sklep na šířku</vt:lpstr>
      <vt:lpstr>Sklep na výšku</vt:lpstr>
      <vt:lpstr>Web</vt:lpstr>
      <vt:lpstr>E-shop ceny</vt:lpstr>
      <vt:lpstr>'E-shop ceny'!Oblast_tisku</vt:lpstr>
      <vt:lpstr>Mail!Oblast_tisku</vt:lpstr>
      <vt:lpstr>'Sklep na šířku'!Oblast_tisku</vt:lpstr>
      <vt:lpstr>'Sklep na výšku'!Oblast_tisku</vt:lpstr>
      <vt:lpstr>Web!Oblast_tisku</vt:lpstr>
    </vt:vector>
  </TitlesOfParts>
  <Company>SVE Hustopeče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Radek Sedláček</dc:creator>
  <cp:lastModifiedBy>Radka</cp:lastModifiedBy>
  <cp:lastPrinted>2025-02-26T08:56:15Z</cp:lastPrinted>
  <dcterms:created xsi:type="dcterms:W3CDTF">2009-11-23T13:15:15Z</dcterms:created>
  <dcterms:modified xsi:type="dcterms:W3CDTF">2025-06-09T18:30:11Z</dcterms:modified>
</cp:coreProperties>
</file>