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ka\Downloads\"/>
    </mc:Choice>
  </mc:AlternateContent>
  <workbookProtection workbookAlgorithmName="SHA-512" workbookHashValue="1kfjD59bxNTAnWpl710rHW8VB62y0Ms3j7tNl3/e/h4JBYyTqhBk5cYce9pzDanxbYXFqXYG3ULN/0mkpoeF+g==" workbookSaltValue="FZcXRdHJBH0z3NGdj/GDtQ==" workbookSpinCount="100000" lockStructure="1"/>
  <bookViews>
    <workbookView xWindow="0" yWindow="0" windowWidth="28800" windowHeight="12330"/>
  </bookViews>
  <sheets>
    <sheet name="Mail" sheetId="1" r:id="rId1"/>
    <sheet name="Sklep na šířku" sheetId="2" state="hidden" r:id="rId2"/>
    <sheet name="Sklep na výšku" sheetId="4" state="hidden" r:id="rId3"/>
    <sheet name="Web" sheetId="3" state="hidden" r:id="rId4"/>
    <sheet name="E-shop ceny" sheetId="5" state="hidden" r:id="rId5"/>
  </sheets>
  <definedNames>
    <definedName name="_xlnm.Print_Area" localSheetId="4">'E-shop ceny'!$A$1:$M$25</definedName>
    <definedName name="_xlnm.Print_Area" localSheetId="0">Mail!$A$1:$J$29</definedName>
    <definedName name="_xlnm.Print_Area" localSheetId="1">'Sklep na šířku'!$A$1:$R$29</definedName>
    <definedName name="_xlnm.Print_Area" localSheetId="2">'Sklep na výšku'!$A$1:$J$27</definedName>
    <definedName name="_xlnm.Print_Area" localSheetId="3">Web!$A$1:$G$12</definedName>
  </definedNames>
  <calcPr calcId="162913"/>
</workbook>
</file>

<file path=xl/calcChain.xml><?xml version="1.0" encoding="utf-8"?>
<calcChain xmlns="http://schemas.openxmlformats.org/spreadsheetml/2006/main">
  <c r="J14" i="5" l="1"/>
  <c r="C14" i="5"/>
  <c r="D14" i="5"/>
  <c r="E14" i="5"/>
  <c r="F14" i="5"/>
  <c r="G14" i="5"/>
  <c r="H14" i="5"/>
  <c r="I14" i="5"/>
  <c r="K14" i="5" s="1"/>
  <c r="L14" i="5" s="1"/>
  <c r="M14" i="5" s="1"/>
  <c r="B14" i="5"/>
  <c r="B11" i="4"/>
  <c r="C11" i="4"/>
  <c r="D11" i="4"/>
  <c r="E11" i="4"/>
  <c r="F11" i="4"/>
  <c r="G11" i="4"/>
  <c r="H11" i="4"/>
  <c r="A11" i="4"/>
  <c r="A10" i="2"/>
  <c r="B11" i="2"/>
  <c r="C11" i="2"/>
  <c r="D11" i="2"/>
  <c r="E11" i="2"/>
  <c r="F11" i="2"/>
  <c r="G11" i="2"/>
  <c r="H11" i="2"/>
  <c r="A11" i="2"/>
  <c r="J14" i="1"/>
  <c r="B3" i="5" l="1"/>
  <c r="C3" i="5"/>
  <c r="D3" i="5"/>
  <c r="E3" i="5"/>
  <c r="F3" i="5"/>
  <c r="G3" i="5"/>
  <c r="H3" i="5"/>
  <c r="I3" i="5"/>
  <c r="K3" i="5" s="1"/>
  <c r="L3" i="5" s="1"/>
  <c r="M3" i="5" s="1"/>
  <c r="J3" i="5"/>
  <c r="B4" i="5"/>
  <c r="C4" i="5"/>
  <c r="D4" i="5"/>
  <c r="E4" i="5"/>
  <c r="F4" i="5"/>
  <c r="G4" i="5"/>
  <c r="H4" i="5"/>
  <c r="I4" i="5"/>
  <c r="J4" i="5"/>
  <c r="B5" i="5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K7" i="5" s="1"/>
  <c r="L7" i="5" s="1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K11" i="5" s="1"/>
  <c r="L11" i="5" s="1"/>
  <c r="M11" i="5" s="1"/>
  <c r="J11" i="5"/>
  <c r="B12" i="5"/>
  <c r="C12" i="5"/>
  <c r="D12" i="5"/>
  <c r="E12" i="5"/>
  <c r="F12" i="5"/>
  <c r="G12" i="5"/>
  <c r="H12" i="5"/>
  <c r="I12" i="5"/>
  <c r="J12" i="5"/>
  <c r="B13" i="5"/>
  <c r="C13" i="5"/>
  <c r="D13" i="5"/>
  <c r="E13" i="5"/>
  <c r="F13" i="5"/>
  <c r="G13" i="5"/>
  <c r="H13" i="5"/>
  <c r="I13" i="5"/>
  <c r="J13" i="5"/>
  <c r="A4" i="4"/>
  <c r="B4" i="4"/>
  <c r="C4" i="4"/>
  <c r="D4" i="4"/>
  <c r="E4" i="4"/>
  <c r="F4" i="4"/>
  <c r="G4" i="4"/>
  <c r="H4" i="4"/>
  <c r="A5" i="4"/>
  <c r="B5" i="4"/>
  <c r="C5" i="4"/>
  <c r="D5" i="4"/>
  <c r="E5" i="4"/>
  <c r="F5" i="4"/>
  <c r="G5" i="4"/>
  <c r="H5" i="4"/>
  <c r="A6" i="4"/>
  <c r="B6" i="4"/>
  <c r="C6" i="4"/>
  <c r="D6" i="4"/>
  <c r="E6" i="4"/>
  <c r="F6" i="4"/>
  <c r="G6" i="4"/>
  <c r="H6" i="4"/>
  <c r="A7" i="4"/>
  <c r="B7" i="4"/>
  <c r="C7" i="4"/>
  <c r="D7" i="4"/>
  <c r="E7" i="4"/>
  <c r="F7" i="4"/>
  <c r="G7" i="4"/>
  <c r="H7" i="4"/>
  <c r="A8" i="4"/>
  <c r="B8" i="4"/>
  <c r="C8" i="4"/>
  <c r="D8" i="4"/>
  <c r="E8" i="4"/>
  <c r="F8" i="4"/>
  <c r="G8" i="4"/>
  <c r="H8" i="4"/>
  <c r="A9" i="4"/>
  <c r="B9" i="4"/>
  <c r="C9" i="4"/>
  <c r="D9" i="4"/>
  <c r="E9" i="4"/>
  <c r="F9" i="4"/>
  <c r="G9" i="4"/>
  <c r="H9" i="4"/>
  <c r="A10" i="4"/>
  <c r="B10" i="4"/>
  <c r="C10" i="4"/>
  <c r="D10" i="4"/>
  <c r="E10" i="4"/>
  <c r="F10" i="4"/>
  <c r="G10" i="4"/>
  <c r="H10" i="4"/>
  <c r="B3" i="4"/>
  <c r="D3" i="4"/>
  <c r="E3" i="4"/>
  <c r="F3" i="4"/>
  <c r="G3" i="4"/>
  <c r="H3" i="4"/>
  <c r="A3" i="4"/>
  <c r="A20" i="4"/>
  <c r="B20" i="4"/>
  <c r="C20" i="4"/>
  <c r="D20" i="4"/>
  <c r="E20" i="4"/>
  <c r="F20" i="4"/>
  <c r="G20" i="4"/>
  <c r="H20" i="4"/>
  <c r="A21" i="4"/>
  <c r="B21" i="4"/>
  <c r="C21" i="4"/>
  <c r="D21" i="4"/>
  <c r="E21" i="4"/>
  <c r="F21" i="4"/>
  <c r="G21" i="4"/>
  <c r="H21" i="4"/>
  <c r="B19" i="4"/>
  <c r="C19" i="4"/>
  <c r="D19" i="4"/>
  <c r="E19" i="4"/>
  <c r="F19" i="4"/>
  <c r="G19" i="4"/>
  <c r="H19" i="4"/>
  <c r="A19" i="4"/>
  <c r="A4" i="2"/>
  <c r="B4" i="2"/>
  <c r="C4" i="2"/>
  <c r="D4" i="2"/>
  <c r="E4" i="2"/>
  <c r="F4" i="2"/>
  <c r="G4" i="2"/>
  <c r="H4" i="2"/>
  <c r="A5" i="2"/>
  <c r="B5" i="2"/>
  <c r="C5" i="2"/>
  <c r="D5" i="2"/>
  <c r="E5" i="2"/>
  <c r="F5" i="2"/>
  <c r="G5" i="2"/>
  <c r="H5" i="2"/>
  <c r="A6" i="2"/>
  <c r="B6" i="2"/>
  <c r="C6" i="2"/>
  <c r="D6" i="2"/>
  <c r="E6" i="2"/>
  <c r="F6" i="2"/>
  <c r="G6" i="2"/>
  <c r="H6" i="2"/>
  <c r="A7" i="2"/>
  <c r="B7" i="2"/>
  <c r="C7" i="2"/>
  <c r="D7" i="2"/>
  <c r="E7" i="2"/>
  <c r="F7" i="2"/>
  <c r="G7" i="2"/>
  <c r="H7" i="2"/>
  <c r="A8" i="2"/>
  <c r="B8" i="2"/>
  <c r="C8" i="2"/>
  <c r="D8" i="2"/>
  <c r="E8" i="2"/>
  <c r="F8" i="2"/>
  <c r="G8" i="2"/>
  <c r="H8" i="2"/>
  <c r="A9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3" i="2"/>
  <c r="D3" i="2"/>
  <c r="E3" i="2"/>
  <c r="F3" i="2"/>
  <c r="G3" i="2"/>
  <c r="H3" i="2"/>
  <c r="A3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B21" i="2"/>
  <c r="C21" i="2"/>
  <c r="D21" i="2"/>
  <c r="E21" i="2"/>
  <c r="F21" i="2"/>
  <c r="G21" i="2"/>
  <c r="H21" i="2"/>
  <c r="A21" i="2"/>
  <c r="I26" i="1"/>
  <c r="J13" i="1"/>
  <c r="J12" i="1"/>
  <c r="J11" i="1"/>
  <c r="J10" i="1"/>
  <c r="J9" i="1"/>
  <c r="J8" i="1"/>
  <c r="J7" i="1"/>
  <c r="J6" i="1"/>
  <c r="J5" i="1"/>
  <c r="J4" i="1"/>
  <c r="J3" i="1"/>
  <c r="K12" i="5" l="1"/>
  <c r="L12" i="5" s="1"/>
  <c r="M12" i="5" s="1"/>
  <c r="K8" i="5"/>
  <c r="L8" i="5" s="1"/>
  <c r="M8" i="5" s="1"/>
  <c r="K4" i="5"/>
  <c r="L4" i="5" s="1"/>
  <c r="M4" i="5" s="1"/>
  <c r="K10" i="5"/>
  <c r="L10" i="5" s="1"/>
  <c r="M10" i="5" s="1"/>
  <c r="K6" i="5"/>
  <c r="L6" i="5" s="1"/>
  <c r="M6" i="5" s="1"/>
  <c r="K13" i="5"/>
  <c r="L13" i="5" s="1"/>
  <c r="M13" i="5" s="1"/>
  <c r="K9" i="5"/>
  <c r="L9" i="5" s="1"/>
  <c r="M9" i="5" s="1"/>
  <c r="K5" i="5"/>
  <c r="L5" i="5" s="1"/>
  <c r="M5" i="5" s="1"/>
  <c r="M7" i="5"/>
  <c r="B15" i="5"/>
  <c r="C15" i="5"/>
  <c r="D15" i="5"/>
  <c r="E15" i="5"/>
  <c r="F15" i="5"/>
  <c r="G15" i="5"/>
  <c r="H15" i="5"/>
  <c r="I15" i="5"/>
  <c r="J15" i="5"/>
  <c r="A12" i="4"/>
  <c r="B12" i="4"/>
  <c r="D12" i="4"/>
  <c r="E12" i="4"/>
  <c r="F12" i="4"/>
  <c r="G12" i="4"/>
  <c r="H12" i="4"/>
  <c r="A12" i="2"/>
  <c r="B12" i="2"/>
  <c r="D12" i="2"/>
  <c r="E12" i="2"/>
  <c r="F12" i="2"/>
  <c r="G12" i="2"/>
  <c r="H12" i="2"/>
  <c r="J15" i="1"/>
  <c r="K15" i="5" l="1"/>
  <c r="L15" i="5" s="1"/>
  <c r="M15" i="5" s="1"/>
  <c r="J17" i="5"/>
  <c r="J18" i="5"/>
  <c r="J19" i="5"/>
  <c r="J20" i="5"/>
  <c r="J16" i="5"/>
  <c r="B16" i="5" l="1"/>
  <c r="C16" i="5"/>
  <c r="D16" i="5"/>
  <c r="E16" i="5"/>
  <c r="F16" i="5"/>
  <c r="G16" i="5"/>
  <c r="H16" i="5"/>
  <c r="I16" i="5"/>
  <c r="B17" i="5"/>
  <c r="C17" i="5"/>
  <c r="D17" i="5"/>
  <c r="E17" i="5"/>
  <c r="F17" i="5"/>
  <c r="G17" i="5"/>
  <c r="H17" i="5"/>
  <c r="I17" i="5"/>
  <c r="B18" i="5"/>
  <c r="C18" i="5"/>
  <c r="D18" i="5"/>
  <c r="E18" i="5"/>
  <c r="F18" i="5"/>
  <c r="G18" i="5"/>
  <c r="H18" i="5"/>
  <c r="I18" i="5"/>
  <c r="B19" i="5"/>
  <c r="C19" i="5"/>
  <c r="D19" i="5"/>
  <c r="E19" i="5"/>
  <c r="F19" i="5"/>
  <c r="G19" i="5"/>
  <c r="H19" i="5"/>
  <c r="I19" i="5"/>
  <c r="B20" i="5"/>
  <c r="C20" i="5"/>
  <c r="D20" i="5"/>
  <c r="E20" i="5"/>
  <c r="F20" i="5"/>
  <c r="G20" i="5"/>
  <c r="H20" i="5"/>
  <c r="I20" i="5"/>
  <c r="K20" i="5" s="1"/>
  <c r="L20" i="5" s="1"/>
  <c r="M20" i="5" s="1"/>
  <c r="A22" i="4"/>
  <c r="B22" i="4"/>
  <c r="D22" i="4"/>
  <c r="E22" i="4"/>
  <c r="F22" i="4"/>
  <c r="G22" i="4"/>
  <c r="H22" i="4"/>
  <c r="A23" i="4"/>
  <c r="B23" i="4"/>
  <c r="C23" i="4"/>
  <c r="D23" i="4"/>
  <c r="E23" i="4"/>
  <c r="F23" i="4"/>
  <c r="G23" i="4"/>
  <c r="H23" i="4"/>
  <c r="A13" i="4"/>
  <c r="B13" i="4"/>
  <c r="C13" i="4"/>
  <c r="D13" i="4"/>
  <c r="E13" i="4"/>
  <c r="F13" i="4"/>
  <c r="G13" i="4"/>
  <c r="H13" i="4"/>
  <c r="A14" i="4"/>
  <c r="B14" i="4"/>
  <c r="C14" i="4"/>
  <c r="D14" i="4"/>
  <c r="E14" i="4"/>
  <c r="F14" i="4"/>
  <c r="G14" i="4"/>
  <c r="H14" i="4"/>
  <c r="A15" i="4"/>
  <c r="B15" i="4"/>
  <c r="D15" i="4"/>
  <c r="E15" i="4"/>
  <c r="F15" i="4"/>
  <c r="G15" i="4"/>
  <c r="H15" i="4"/>
  <c r="A24" i="2"/>
  <c r="B24" i="2"/>
  <c r="D24" i="2"/>
  <c r="E24" i="2"/>
  <c r="F24" i="2"/>
  <c r="G24" i="2"/>
  <c r="H24" i="2"/>
  <c r="A25" i="2"/>
  <c r="B25" i="2"/>
  <c r="C25" i="2"/>
  <c r="D25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5" i="2"/>
  <c r="D15" i="2"/>
  <c r="E15" i="2"/>
  <c r="F15" i="2"/>
  <c r="G15" i="2"/>
  <c r="H15" i="2"/>
  <c r="A13" i="2"/>
  <c r="A14" i="2"/>
  <c r="A15" i="2"/>
  <c r="J16" i="1"/>
  <c r="J17" i="1"/>
  <c r="J18" i="1"/>
  <c r="J19" i="1"/>
  <c r="J20" i="1"/>
  <c r="K19" i="5" l="1"/>
  <c r="L19" i="5" s="1"/>
  <c r="M19" i="5" s="1"/>
  <c r="K16" i="5"/>
  <c r="L16" i="5" s="1"/>
  <c r="M16" i="5" s="1"/>
  <c r="K18" i="5"/>
  <c r="L18" i="5" s="1"/>
  <c r="M18" i="5" s="1"/>
  <c r="K17" i="5"/>
  <c r="L17" i="5" s="1"/>
  <c r="M17" i="5" s="1"/>
  <c r="B21" i="5"/>
  <c r="C21" i="5"/>
  <c r="D21" i="5"/>
  <c r="E21" i="5"/>
  <c r="F21" i="5"/>
  <c r="G21" i="5"/>
  <c r="H21" i="5"/>
  <c r="I21" i="5"/>
  <c r="J21" i="5"/>
  <c r="B22" i="5"/>
  <c r="C22" i="5"/>
  <c r="D22" i="5"/>
  <c r="E22" i="5"/>
  <c r="F22" i="5"/>
  <c r="G22" i="5"/>
  <c r="H22" i="5"/>
  <c r="I22" i="5"/>
  <c r="J22" i="5"/>
  <c r="A3" i="3"/>
  <c r="B3" i="3"/>
  <c r="C3" i="3"/>
  <c r="D3" i="3"/>
  <c r="E3" i="3"/>
  <c r="F3" i="3"/>
  <c r="G3" i="3"/>
  <c r="H3" i="3"/>
  <c r="A4" i="3"/>
  <c r="B4" i="3"/>
  <c r="C4" i="3"/>
  <c r="D4" i="3"/>
  <c r="E4" i="3"/>
  <c r="F4" i="3"/>
  <c r="G4" i="3"/>
  <c r="H4" i="3"/>
  <c r="A5" i="3"/>
  <c r="B5" i="3"/>
  <c r="C5" i="3"/>
  <c r="D5" i="3"/>
  <c r="E5" i="3"/>
  <c r="F5" i="3"/>
  <c r="G5" i="3"/>
  <c r="H5" i="3"/>
  <c r="A6" i="3"/>
  <c r="B6" i="3"/>
  <c r="C6" i="3"/>
  <c r="D6" i="3"/>
  <c r="E6" i="3"/>
  <c r="F6" i="3"/>
  <c r="G6" i="3"/>
  <c r="H6" i="3"/>
  <c r="A7" i="3"/>
  <c r="B7" i="3"/>
  <c r="C7" i="3"/>
  <c r="D7" i="3"/>
  <c r="E7" i="3"/>
  <c r="F7" i="3"/>
  <c r="G7" i="3"/>
  <c r="H7" i="3"/>
  <c r="H17" i="4"/>
  <c r="G17" i="4"/>
  <c r="F17" i="4"/>
  <c r="E17" i="4"/>
  <c r="D17" i="4"/>
  <c r="C17" i="4"/>
  <c r="B17" i="4"/>
  <c r="A17" i="4"/>
  <c r="H16" i="4"/>
  <c r="G16" i="4"/>
  <c r="F16" i="4"/>
  <c r="E16" i="4"/>
  <c r="D16" i="4"/>
  <c r="C16" i="4"/>
  <c r="B16" i="4"/>
  <c r="A16" i="4"/>
  <c r="K21" i="5" l="1"/>
  <c r="L21" i="5" s="1"/>
  <c r="M21" i="5" s="1"/>
  <c r="K22" i="5"/>
  <c r="L22" i="5" s="1"/>
  <c r="M22" i="5" s="1"/>
  <c r="A16" i="2"/>
  <c r="B16" i="2"/>
  <c r="C16" i="2"/>
  <c r="D16" i="2"/>
  <c r="E16" i="2"/>
  <c r="F16" i="2"/>
  <c r="G16" i="2"/>
  <c r="H16" i="2"/>
  <c r="A17" i="2"/>
  <c r="B17" i="2"/>
  <c r="C17" i="2"/>
  <c r="D17" i="2"/>
  <c r="E17" i="2"/>
  <c r="F17" i="2"/>
  <c r="G17" i="2"/>
  <c r="H17" i="2"/>
  <c r="J21" i="1"/>
  <c r="J22" i="1"/>
  <c r="B23" i="5" l="1"/>
  <c r="C23" i="5"/>
  <c r="D23" i="5"/>
  <c r="E23" i="5"/>
  <c r="F23" i="5"/>
  <c r="G23" i="5"/>
  <c r="H23" i="5"/>
  <c r="I23" i="5"/>
  <c r="J23" i="5"/>
  <c r="A8" i="3"/>
  <c r="B8" i="3"/>
  <c r="C8" i="3"/>
  <c r="D8" i="3"/>
  <c r="E8" i="3"/>
  <c r="F8" i="3"/>
  <c r="G8" i="3"/>
  <c r="H8" i="3"/>
  <c r="C24" i="4"/>
  <c r="A24" i="4"/>
  <c r="B24" i="4"/>
  <c r="D24" i="4"/>
  <c r="E24" i="4"/>
  <c r="F24" i="4"/>
  <c r="G24" i="4"/>
  <c r="H24" i="4"/>
  <c r="C26" i="2"/>
  <c r="A26" i="2"/>
  <c r="B26" i="2"/>
  <c r="D26" i="2"/>
  <c r="E26" i="2"/>
  <c r="F26" i="2"/>
  <c r="G26" i="2"/>
  <c r="H26" i="2"/>
  <c r="K23" i="5" l="1"/>
  <c r="L23" i="5" s="1"/>
  <c r="M23" i="5" s="1"/>
  <c r="J23" i="1"/>
  <c r="J24" i="5" l="1"/>
  <c r="J25" i="5"/>
  <c r="B1" i="5"/>
  <c r="C1" i="5"/>
  <c r="D1" i="5"/>
  <c r="E1" i="5"/>
  <c r="F1" i="5"/>
  <c r="G1" i="5"/>
  <c r="H1" i="5"/>
  <c r="B2" i="5"/>
  <c r="C2" i="5"/>
  <c r="D2" i="5"/>
  <c r="E2" i="5"/>
  <c r="F2" i="5"/>
  <c r="G2" i="5"/>
  <c r="H2" i="5"/>
  <c r="I2" i="5"/>
  <c r="B24" i="5"/>
  <c r="C24" i="5"/>
  <c r="D24" i="5"/>
  <c r="E24" i="5"/>
  <c r="F24" i="5"/>
  <c r="G24" i="5"/>
  <c r="H24" i="5"/>
  <c r="I24" i="5"/>
  <c r="B25" i="5"/>
  <c r="C25" i="5"/>
  <c r="D25" i="5"/>
  <c r="E25" i="5"/>
  <c r="F25" i="5"/>
  <c r="G25" i="5"/>
  <c r="H25" i="5"/>
  <c r="I25" i="5"/>
  <c r="K25" i="5" l="1"/>
  <c r="L25" i="5" s="1"/>
  <c r="M25" i="5" s="1"/>
  <c r="K24" i="5"/>
  <c r="L24" i="5" s="1"/>
  <c r="M24" i="5" s="1"/>
  <c r="H26" i="4"/>
  <c r="G26" i="4"/>
  <c r="F26" i="4"/>
  <c r="E26" i="4"/>
  <c r="D26" i="4"/>
  <c r="C26" i="4"/>
  <c r="B26" i="4"/>
  <c r="A26" i="4"/>
  <c r="H25" i="4"/>
  <c r="G25" i="4"/>
  <c r="F25" i="4"/>
  <c r="E25" i="4"/>
  <c r="D25" i="4"/>
  <c r="C25" i="4"/>
  <c r="B25" i="4"/>
  <c r="A25" i="4"/>
  <c r="A9" i="3" l="1"/>
  <c r="B9" i="3"/>
  <c r="C9" i="3"/>
  <c r="D9" i="3"/>
  <c r="E9" i="3"/>
  <c r="F9" i="3"/>
  <c r="G9" i="3"/>
  <c r="H9" i="3"/>
  <c r="A27" i="2"/>
  <c r="B27" i="2"/>
  <c r="C27" i="2"/>
  <c r="D27" i="2"/>
  <c r="E27" i="2"/>
  <c r="F27" i="2"/>
  <c r="G27" i="2"/>
  <c r="H27" i="2"/>
  <c r="J24" i="1"/>
  <c r="A12" i="3" l="1"/>
  <c r="B12" i="3"/>
  <c r="C12" i="3"/>
  <c r="D12" i="3"/>
  <c r="E12" i="3"/>
  <c r="F12" i="3"/>
  <c r="G12" i="3"/>
  <c r="H12" i="3"/>
  <c r="A10" i="3" l="1"/>
  <c r="B10" i="3"/>
  <c r="C10" i="3"/>
  <c r="D10" i="3"/>
  <c r="E10" i="3"/>
  <c r="F10" i="3"/>
  <c r="G10" i="3"/>
  <c r="H10" i="3"/>
  <c r="D28" i="2"/>
  <c r="E28" i="2"/>
  <c r="F28" i="2"/>
  <c r="G28" i="2"/>
  <c r="H28" i="2"/>
  <c r="C28" i="2"/>
  <c r="B28" i="2"/>
  <c r="A28" i="2"/>
  <c r="J25" i="1"/>
  <c r="A11" i="3" l="1"/>
  <c r="B11" i="3"/>
  <c r="C11" i="3"/>
  <c r="D11" i="3"/>
  <c r="E11" i="3"/>
  <c r="F11" i="3"/>
  <c r="G11" i="3"/>
  <c r="H11" i="3"/>
  <c r="J26" i="1"/>
</calcChain>
</file>

<file path=xl/comments1.xml><?xml version="1.0" encoding="utf-8"?>
<comments xmlns="http://schemas.openxmlformats.org/spreadsheetml/2006/main">
  <authors>
    <author>uzivatel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38"/>
          </rPr>
          <t>uzivatel:</t>
        </r>
        <r>
          <rPr>
            <sz val="9"/>
            <color indexed="81"/>
            <rFont val="Tahoma"/>
            <family val="2"/>
            <charset val="238"/>
          </rPr>
          <t xml:space="preserve">
Cena Top Trans v případě 1 kartonu </t>
        </r>
      </text>
    </comment>
  </commentList>
</comments>
</file>

<file path=xl/sharedStrings.xml><?xml version="1.0" encoding="utf-8"?>
<sst xmlns="http://schemas.openxmlformats.org/spreadsheetml/2006/main" count="254" uniqueCount="92">
  <si>
    <t>odrůda</t>
  </si>
  <si>
    <t>ročník</t>
  </si>
  <si>
    <t>jakostní zařazení</t>
  </si>
  <si>
    <t>cukr</t>
  </si>
  <si>
    <t>alk.        % obj.</t>
  </si>
  <si>
    <t xml:space="preserve">cukr   g/l </t>
  </si>
  <si>
    <t>kyseliny g/l</t>
  </si>
  <si>
    <t>suché</t>
  </si>
  <si>
    <t>pozdní sběr</t>
  </si>
  <si>
    <t>André</t>
  </si>
  <si>
    <t>CELKEM:</t>
  </si>
  <si>
    <t>počet</t>
  </si>
  <si>
    <t>cena</t>
  </si>
  <si>
    <t>cena za             1 kus</t>
  </si>
  <si>
    <t>vaše jméno</t>
  </si>
  <si>
    <t>moravské zemské víno</t>
  </si>
  <si>
    <t>jméno</t>
  </si>
  <si>
    <t>celkem</t>
  </si>
  <si>
    <t>alk.          % obj.</t>
  </si>
  <si>
    <t xml:space="preserve">cukr       g/l </t>
  </si>
  <si>
    <t>cena         za 1 kus</t>
  </si>
  <si>
    <t>CELKEM</t>
  </si>
  <si>
    <t>Pinot</t>
  </si>
  <si>
    <t>Fakturační údaje:</t>
  </si>
  <si>
    <t>Jméno a příjmení / Název firmy</t>
  </si>
  <si>
    <t>Adresa trv. bydliště / Sídlo</t>
  </si>
  <si>
    <t>IČO</t>
  </si>
  <si>
    <t>DIČ</t>
  </si>
  <si>
    <t>Telefon</t>
  </si>
  <si>
    <t>Doručovací údaje (pokud se liší od fakturačních údajů):</t>
  </si>
  <si>
    <t>Doručovací adresa</t>
  </si>
  <si>
    <t xml:space="preserve">Vaše osobní údaje zpracováváme pouze pro účely poskytování služeb a vedení účetnictví </t>
  </si>
  <si>
    <t>zpracování a ochrana osobních údajů</t>
  </si>
  <si>
    <t>Strassberg</t>
  </si>
  <si>
    <t>Cena dopravy na lahev</t>
  </si>
  <si>
    <t>Cena v e-shopu s dopravou</t>
  </si>
  <si>
    <t>Cena u nás ze sklepa</t>
  </si>
  <si>
    <t>Odváděná provize 15 %</t>
  </si>
  <si>
    <t>Náš obrat z lahve</t>
  </si>
  <si>
    <t>č. šarže</t>
  </si>
  <si>
    <t>13/18</t>
  </si>
  <si>
    <t>14/18</t>
  </si>
  <si>
    <t>x</t>
  </si>
  <si>
    <t>Tramín červený</t>
  </si>
  <si>
    <t>Ryzlink rýnský</t>
  </si>
  <si>
    <t>kabinet</t>
  </si>
  <si>
    <t>název</t>
  </si>
  <si>
    <t>Veltlínské zelené</t>
  </si>
  <si>
    <t>Ryzlink vlašský</t>
  </si>
  <si>
    <t>Merlot</t>
  </si>
  <si>
    <t>výběr z hroznů</t>
  </si>
  <si>
    <t>11/21</t>
  </si>
  <si>
    <t>Cuvée Růženy</t>
  </si>
  <si>
    <t>Dornfelder</t>
  </si>
  <si>
    <t>VOC</t>
  </si>
  <si>
    <t>6/22</t>
  </si>
  <si>
    <t>7/22</t>
  </si>
  <si>
    <t>sladké</t>
  </si>
  <si>
    <t>MZV</t>
  </si>
  <si>
    <t>5/23</t>
  </si>
  <si>
    <t>6/23</t>
  </si>
  <si>
    <t>7/23</t>
  </si>
  <si>
    <t>9/23</t>
  </si>
  <si>
    <t>10/23</t>
  </si>
  <si>
    <t>nižší síra</t>
  </si>
  <si>
    <t>sur-lie</t>
  </si>
  <si>
    <t>vegan</t>
  </si>
  <si>
    <t>sud</t>
  </si>
  <si>
    <t>nefiltr</t>
  </si>
  <si>
    <t>botritcký sběr</t>
  </si>
  <si>
    <t>Sklad (ks)</t>
  </si>
  <si>
    <t>polosuché</t>
  </si>
  <si>
    <t>Frizzante</t>
  </si>
  <si>
    <t>Rulandské šedé</t>
  </si>
  <si>
    <t>PS</t>
  </si>
  <si>
    <t>Rosé Svatovavřinecké</t>
  </si>
  <si>
    <t>VH</t>
  </si>
  <si>
    <t xml:space="preserve">Merlot </t>
  </si>
  <si>
    <t>1/24</t>
  </si>
  <si>
    <t>2/24</t>
  </si>
  <si>
    <t>7/24</t>
  </si>
  <si>
    <t>6/24</t>
  </si>
  <si>
    <t>4/24</t>
  </si>
  <si>
    <t>3/24</t>
  </si>
  <si>
    <t>5/24</t>
  </si>
  <si>
    <t>8/24</t>
  </si>
  <si>
    <t>9/24</t>
  </si>
  <si>
    <t>10/24</t>
  </si>
  <si>
    <t>11/24</t>
  </si>
  <si>
    <t>5/23a</t>
  </si>
  <si>
    <t>Mošt Krišpínek</t>
  </si>
  <si>
    <t>100% hroznový mošt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</si>
</sst>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č&quot;;[Red]\-#,##0\ &quot;Kč&quot;"/>
    <numFmt numFmtId="164" formatCode="#,##0\ &quot;Kč&quot;"/>
    <numFmt numFmtId="165" formatCode="#,##0.00\ &quot;Kč&quot;"/>
  </numFmts>
  <fonts count="4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 tint="0.249977111117893"/>
      <name val="Arial"/>
      <family val="2"/>
    </font>
    <font>
      <sz val="10"/>
      <color theme="0" tint="-0.34998626667073579"/>
      <name val="Arial"/>
      <family val="2"/>
    </font>
    <font>
      <sz val="12"/>
      <color theme="1" tint="0.249977111117893"/>
      <name val="Arial"/>
      <family val="2"/>
    </font>
    <font>
      <sz val="12"/>
      <color theme="1" tint="0.249977111117893"/>
      <name val="Calibri"/>
      <family val="2"/>
      <charset val="238"/>
      <scheme val="minor"/>
    </font>
    <font>
      <sz val="12"/>
      <color theme="0" tint="-0.249977111117893"/>
      <name val="Calibri"/>
      <family val="2"/>
      <charset val="238"/>
      <scheme val="minor"/>
    </font>
    <font>
      <sz val="12"/>
      <color theme="0" tint="-0.34998626667073579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b/>
      <sz val="10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 tint="0.14999847407452621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theme="1" tint="0.249977111117893"/>
      <name val="Montserrat"/>
      <charset val="238"/>
    </font>
    <font>
      <sz val="10"/>
      <name val="Montserrat"/>
      <charset val="238"/>
    </font>
    <font>
      <b/>
      <sz val="10"/>
      <color theme="6" tint="-0.499984740745262"/>
      <name val="Montserrat"/>
      <charset val="238"/>
    </font>
    <font>
      <sz val="10"/>
      <color theme="1" tint="0.249977111117893"/>
      <name val="Montserrat"/>
      <charset val="238"/>
    </font>
    <font>
      <b/>
      <sz val="10"/>
      <color theme="5" tint="-0.499984740745262"/>
      <name val="Montserrat"/>
      <charset val="238"/>
    </font>
    <font>
      <b/>
      <sz val="10"/>
      <name val="Montserrat"/>
      <charset val="238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EEEC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FFEFEF"/>
        <bgColor indexed="64"/>
      </patternFill>
    </fill>
  </fills>
  <borders count="11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double">
        <color theme="0" tint="-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4.9989318521683403E-2"/>
      </right>
      <top/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/>
      <diagonal/>
    </border>
    <border>
      <left style="thin">
        <color theme="0" tint="-0.499984740745262"/>
      </left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double">
        <color theme="1" tint="0.499984740745262"/>
      </bottom>
      <diagonal/>
    </border>
    <border>
      <left/>
      <right style="thin">
        <color theme="0" tint="-4.9989318521683403E-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/>
      <right/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4.9989318521683403E-2"/>
      </right>
      <top style="double">
        <color theme="0" tint="-0.499984740745262"/>
      </top>
      <bottom style="thin">
        <color theme="1" tint="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0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/>
      <right style="thin">
        <color theme="0" tint="-4.9989318521683403E-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dotted">
        <color theme="0" tint="-0.499984740745262"/>
      </right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/>
      <top style="hair">
        <color theme="1" tint="0.499984740745262"/>
      </top>
      <bottom/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0" tint="-4.9989318521683403E-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tted">
        <color theme="0" tint="-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thin">
        <color theme="0" tint="-4.9989318521683403E-2"/>
      </right>
      <top/>
      <bottom style="double">
        <color theme="1" tint="0.499984740745262"/>
      </bottom>
      <diagonal/>
    </border>
    <border>
      <left/>
      <right style="thin">
        <color theme="0" tint="-0.499984740745262"/>
      </right>
      <top/>
      <bottom style="double">
        <color theme="1" tint="0.499984740745262"/>
      </bottom>
      <diagonal/>
    </border>
    <border>
      <left/>
      <right style="dotted">
        <color theme="0" tint="-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/>
      <bottom style="double">
        <color theme="1" tint="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dotted">
        <color theme="0" tint="-0.499984740745262"/>
      </left>
      <right/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double">
        <color theme="0" tint="-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499984740745262"/>
      </right>
      <top/>
      <bottom style="double">
        <color theme="0" tint="-0.499984740745262"/>
      </bottom>
      <diagonal/>
    </border>
    <border>
      <left/>
      <right style="thin">
        <color theme="0" tint="-4.9989318521683403E-2"/>
      </right>
      <top/>
      <bottom style="double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double">
        <color theme="0" tint="-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double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double">
        <color theme="1" tint="0.499984740745262"/>
      </bottom>
      <diagonal/>
    </border>
    <border>
      <left style="dotted">
        <color theme="0" tint="-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0" tint="-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4.9989318521683403E-2"/>
      </right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/>
      <right style="dotted">
        <color theme="0" tint="-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0" tint="-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dotted">
        <color theme="0" tint="-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 style="dotted">
        <color theme="0" tint="-0.499984740745262"/>
      </left>
      <right/>
      <top/>
      <bottom style="double">
        <color theme="1" tint="0.499984740745262"/>
      </bottom>
      <diagonal/>
    </border>
    <border>
      <left/>
      <right style="thin">
        <color theme="0" tint="-4.9989318521683403E-2"/>
      </right>
      <top/>
      <bottom/>
      <diagonal/>
    </border>
    <border>
      <left style="dotted">
        <color theme="0" tint="-0.499984740745262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1" applyNumberFormat="0" applyFill="0" applyAlignment="0" applyProtection="0"/>
    <xf numFmtId="0" fontId="6" fillId="20" borderId="0" applyNumberFormat="0" applyBorder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" fillId="23" borderId="6" applyNumberFormat="0" applyFont="0" applyAlignment="0" applyProtection="0"/>
    <xf numFmtId="0" fontId="13" fillId="0" borderId="7" applyNumberFormat="0" applyFill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8" applyNumberFormat="0" applyAlignment="0" applyProtection="0"/>
    <xf numFmtId="0" fontId="17" fillId="26" borderId="8" applyNumberFormat="0" applyAlignment="0" applyProtection="0"/>
    <xf numFmtId="0" fontId="18" fillId="26" borderId="9" applyNumberFormat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1" fillId="0" borderId="0"/>
  </cellStyleXfs>
  <cellXfs count="349">
    <xf numFmtId="0" fontId="0" fillId="0" borderId="0" xfId="0"/>
    <xf numFmtId="0" fontId="0" fillId="0" borderId="0" xfId="0" applyBorder="1"/>
    <xf numFmtId="0" fontId="20" fillId="0" borderId="12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0" fillId="0" borderId="0" xfId="0" applyNumberFormat="1"/>
    <xf numFmtId="0" fontId="21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0" fillId="0" borderId="0" xfId="0" applyFill="1" applyBorder="1"/>
    <xf numFmtId="6" fontId="20" fillId="0" borderId="0" xfId="0" applyNumberFormat="1" applyFont="1" applyFill="1" applyBorder="1"/>
    <xf numFmtId="0" fontId="20" fillId="0" borderId="0" xfId="0" applyFont="1" applyFill="1" applyBorder="1"/>
    <xf numFmtId="164" fontId="20" fillId="0" borderId="0" xfId="0" applyNumberFormat="1" applyFont="1" applyFill="1" applyBorder="1"/>
    <xf numFmtId="0" fontId="22" fillId="0" borderId="11" xfId="0" applyFont="1" applyBorder="1"/>
    <xf numFmtId="0" fontId="23" fillId="0" borderId="17" xfId="0" applyFont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9" fillId="33" borderId="13" xfId="0" applyFont="1" applyFill="1" applyBorder="1"/>
    <xf numFmtId="164" fontId="29" fillId="33" borderId="14" xfId="0" applyNumberFormat="1" applyFont="1" applyFill="1" applyBorder="1"/>
    <xf numFmtId="0" fontId="26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35" borderId="18" xfId="0" applyFont="1" applyFill="1" applyBorder="1" applyAlignment="1">
      <alignment vertical="center"/>
    </xf>
    <xf numFmtId="0" fontId="20" fillId="34" borderId="26" xfId="0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8" fillId="36" borderId="10" xfId="0" applyFont="1" applyFill="1" applyBorder="1" applyAlignment="1">
      <alignment horizontal="center" vertical="center"/>
    </xf>
    <xf numFmtId="0" fontId="23" fillId="36" borderId="13" xfId="0" applyFont="1" applyFill="1" applyBorder="1" applyAlignment="1">
      <alignment vertical="center"/>
    </xf>
    <xf numFmtId="0" fontId="23" fillId="36" borderId="20" xfId="0" applyFont="1" applyFill="1" applyBorder="1" applyAlignment="1">
      <alignment vertical="center"/>
    </xf>
    <xf numFmtId="0" fontId="23" fillId="36" borderId="21" xfId="0" applyFont="1" applyFill="1" applyBorder="1" applyAlignment="1">
      <alignment vertical="center"/>
    </xf>
    <xf numFmtId="0" fontId="23" fillId="36" borderId="10" xfId="0" applyFont="1" applyFill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27" fillId="36" borderId="22" xfId="0" applyFont="1" applyFill="1" applyBorder="1" applyAlignment="1">
      <alignment vertical="center"/>
    </xf>
    <xf numFmtId="164" fontId="26" fillId="36" borderId="24" xfId="0" applyNumberFormat="1" applyFont="1" applyFill="1" applyBorder="1" applyAlignment="1">
      <alignment horizontal="center" vertical="center"/>
    </xf>
    <xf numFmtId="0" fontId="27" fillId="36" borderId="28" xfId="0" applyFont="1" applyFill="1" applyBorder="1" applyAlignment="1">
      <alignment vertical="center"/>
    </xf>
    <xf numFmtId="0" fontId="26" fillId="0" borderId="2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vertical="center"/>
    </xf>
    <xf numFmtId="0" fontId="23" fillId="35" borderId="29" xfId="0" applyFont="1" applyFill="1" applyBorder="1" applyAlignment="1">
      <alignment vertical="center"/>
    </xf>
    <xf numFmtId="0" fontId="23" fillId="0" borderId="25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34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35" borderId="34" xfId="0" applyFont="1" applyFill="1" applyBorder="1" applyAlignment="1">
      <alignment vertical="center"/>
    </xf>
    <xf numFmtId="0" fontId="23" fillId="35" borderId="27" xfId="0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20" fillId="34" borderId="37" xfId="0" applyFont="1" applyFill="1" applyBorder="1" applyProtection="1">
      <protection locked="0"/>
    </xf>
    <xf numFmtId="6" fontId="20" fillId="0" borderId="30" xfId="0" applyNumberFormat="1" applyFont="1" applyBorder="1"/>
    <xf numFmtId="0" fontId="20" fillId="0" borderId="15" xfId="0" applyFont="1" applyBorder="1" applyAlignment="1">
      <alignment horizontal="center" vertical="center"/>
    </xf>
    <xf numFmtId="0" fontId="20" fillId="34" borderId="39" xfId="0" applyFont="1" applyFill="1" applyBorder="1" applyProtection="1">
      <protection locked="0"/>
    </xf>
    <xf numFmtId="0" fontId="20" fillId="37" borderId="19" xfId="0" applyFont="1" applyFill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6" fontId="20" fillId="37" borderId="40" xfId="0" applyNumberFormat="1" applyFont="1" applyFill="1" applyBorder="1" applyAlignment="1">
      <alignment horizontal="center" vertical="center"/>
    </xf>
    <xf numFmtId="0" fontId="20" fillId="34" borderId="41" xfId="0" applyFont="1" applyFill="1" applyBorder="1" applyProtection="1">
      <protection locked="0"/>
    </xf>
    <xf numFmtId="6" fontId="20" fillId="38" borderId="36" xfId="0" applyNumberFormat="1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23" fillId="0" borderId="35" xfId="0" applyFont="1" applyBorder="1" applyAlignment="1">
      <alignment vertical="center"/>
    </xf>
    <xf numFmtId="0" fontId="23" fillId="0" borderId="44" xfId="0" applyFont="1" applyBorder="1" applyAlignment="1">
      <alignment vertical="center"/>
    </xf>
    <xf numFmtId="0" fontId="23" fillId="35" borderId="44" xfId="0" applyFont="1" applyFill="1" applyBorder="1" applyAlignment="1">
      <alignment vertical="center"/>
    </xf>
    <xf numFmtId="0" fontId="26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164" fontId="26" fillId="39" borderId="46" xfId="0" applyNumberFormat="1" applyFont="1" applyFill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7" fillId="39" borderId="45" xfId="0" applyFont="1" applyFill="1" applyBorder="1" applyAlignment="1">
      <alignment vertical="center"/>
    </xf>
    <xf numFmtId="0" fontId="23" fillId="35" borderId="47" xfId="0" applyFont="1" applyFill="1" applyBorder="1" applyAlignment="1">
      <alignment vertical="center"/>
    </xf>
    <xf numFmtId="164" fontId="26" fillId="36" borderId="48" xfId="0" applyNumberFormat="1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vertical="center"/>
    </xf>
    <xf numFmtId="0" fontId="26" fillId="0" borderId="49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3" fillId="0" borderId="30" xfId="0" applyFont="1" applyBorder="1" applyAlignment="1">
      <alignment vertical="center"/>
    </xf>
    <xf numFmtId="0" fontId="20" fillId="0" borderId="0" xfId="0" applyFont="1" applyBorder="1"/>
    <xf numFmtId="0" fontId="20" fillId="0" borderId="50" xfId="0" applyFont="1" applyBorder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6" fontId="20" fillId="38" borderId="51" xfId="0" applyNumberFormat="1" applyFont="1" applyFill="1" applyBorder="1" applyAlignment="1">
      <alignment horizontal="center" vertical="center"/>
    </xf>
    <xf numFmtId="6" fontId="20" fillId="0" borderId="0" xfId="0" applyNumberFormat="1" applyFont="1" applyBorder="1"/>
    <xf numFmtId="0" fontId="23" fillId="0" borderId="52" xfId="0" applyFont="1" applyBorder="1" applyAlignment="1">
      <alignment vertical="center"/>
    </xf>
    <xf numFmtId="0" fontId="23" fillId="35" borderId="52" xfId="0" applyFont="1" applyFill="1" applyBorder="1" applyAlignment="1">
      <alignment vertical="center"/>
    </xf>
    <xf numFmtId="0" fontId="23" fillId="35" borderId="0" xfId="0" applyFont="1" applyFill="1" applyBorder="1" applyAlignment="1">
      <alignment vertical="center"/>
    </xf>
    <xf numFmtId="0" fontId="32" fillId="0" borderId="53" xfId="0" applyFont="1" applyBorder="1"/>
    <xf numFmtId="0" fontId="0" fillId="0" borderId="53" xfId="0" applyBorder="1"/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Fill="1" applyBorder="1" applyAlignment="1">
      <alignment horizontal="left"/>
    </xf>
    <xf numFmtId="0" fontId="0" fillId="0" borderId="58" xfId="0" applyFill="1" applyBorder="1" applyAlignment="1">
      <alignment horizontal="left"/>
    </xf>
    <xf numFmtId="0" fontId="0" fillId="0" borderId="59" xfId="0" applyFill="1" applyBorder="1" applyAlignment="1">
      <alignment horizontal="left"/>
    </xf>
    <xf numFmtId="0" fontId="0" fillId="0" borderId="60" xfId="0" applyFill="1" applyBorder="1" applyAlignment="1">
      <alignment horizontal="left"/>
    </xf>
    <xf numFmtId="0" fontId="0" fillId="0" borderId="61" xfId="0" applyBorder="1"/>
    <xf numFmtId="0" fontId="32" fillId="0" borderId="53" xfId="0" applyFont="1" applyFill="1" applyBorder="1" applyAlignment="1">
      <alignment horizontal="left"/>
    </xf>
    <xf numFmtId="0" fontId="0" fillId="0" borderId="53" xfId="0" applyFill="1" applyBorder="1" applyAlignment="1">
      <alignment horizontal="left"/>
    </xf>
    <xf numFmtId="0" fontId="31" fillId="0" borderId="56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6" fillId="0" borderId="62" xfId="0" applyFont="1" applyFill="1" applyBorder="1" applyAlignment="1">
      <alignment vertical="center"/>
    </xf>
    <xf numFmtId="0" fontId="28" fillId="0" borderId="62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vertical="center"/>
    </xf>
    <xf numFmtId="0" fontId="34" fillId="0" borderId="0" xfId="0" applyFont="1"/>
    <xf numFmtId="0" fontId="34" fillId="37" borderId="35" xfId="0" applyFont="1" applyFill="1" applyBorder="1" applyAlignment="1">
      <alignment vertical="center"/>
    </xf>
    <xf numFmtId="0" fontId="34" fillId="0" borderId="3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38" borderId="0" xfId="0" applyFont="1" applyFill="1" applyBorder="1" applyAlignment="1">
      <alignment vertical="center"/>
    </xf>
    <xf numFmtId="0" fontId="34" fillId="38" borderId="30" xfId="0" applyFont="1" applyFill="1" applyBorder="1" applyAlignment="1">
      <alignment vertical="center"/>
    </xf>
    <xf numFmtId="0" fontId="34" fillId="0" borderId="30" xfId="0" applyFont="1" applyBorder="1" applyAlignment="1">
      <alignment horizontal="center" vertical="center"/>
    </xf>
    <xf numFmtId="0" fontId="34" fillId="0" borderId="31" xfId="0" applyFont="1" applyBorder="1"/>
    <xf numFmtId="6" fontId="34" fillId="37" borderId="64" xfId="0" applyNumberFormat="1" applyFont="1" applyFill="1" applyBorder="1" applyAlignment="1">
      <alignment horizontal="right" vertical="center"/>
    </xf>
    <xf numFmtId="165" fontId="34" fillId="0" borderId="68" xfId="0" applyNumberFormat="1" applyFont="1" applyBorder="1" applyAlignment="1">
      <alignment horizontal="right" vertical="center"/>
    </xf>
    <xf numFmtId="164" fontId="34" fillId="40" borderId="68" xfId="0" applyNumberFormat="1" applyFont="1" applyFill="1" applyBorder="1" applyAlignment="1">
      <alignment horizontal="right" vertical="center"/>
    </xf>
    <xf numFmtId="165" fontId="34" fillId="0" borderId="69" xfId="0" applyNumberFormat="1" applyFont="1" applyBorder="1" applyAlignment="1">
      <alignment horizontal="right" vertical="center"/>
    </xf>
    <xf numFmtId="165" fontId="34" fillId="0" borderId="63" xfId="0" applyNumberFormat="1" applyFont="1" applyBorder="1" applyAlignment="1">
      <alignment horizontal="right" vertical="center"/>
    </xf>
    <xf numFmtId="164" fontId="34" fillId="40" borderId="63" xfId="0" applyNumberFormat="1" applyFont="1" applyFill="1" applyBorder="1" applyAlignment="1">
      <alignment horizontal="right" vertical="center"/>
    </xf>
    <xf numFmtId="165" fontId="34" fillId="0" borderId="70" xfId="0" applyNumberFormat="1" applyFont="1" applyBorder="1" applyAlignment="1">
      <alignment horizontal="right" vertical="center"/>
    </xf>
    <xf numFmtId="164" fontId="34" fillId="40" borderId="70" xfId="0" applyNumberFormat="1" applyFont="1" applyFill="1" applyBorder="1" applyAlignment="1">
      <alignment horizontal="right" vertical="center"/>
    </xf>
    <xf numFmtId="6" fontId="34" fillId="38" borderId="65" xfId="0" applyNumberFormat="1" applyFont="1" applyFill="1" applyBorder="1" applyAlignment="1">
      <alignment horizontal="right" vertical="center"/>
    </xf>
    <xf numFmtId="6" fontId="34" fillId="38" borderId="66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right"/>
    </xf>
    <xf numFmtId="165" fontId="34" fillId="0" borderId="0" xfId="0" applyNumberFormat="1" applyFont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49" fontId="34" fillId="0" borderId="0" xfId="0" applyNumberFormat="1" applyFont="1"/>
    <xf numFmtId="0" fontId="34" fillId="0" borderId="0" xfId="0" applyFont="1" applyAlignment="1">
      <alignment vertical="center"/>
    </xf>
    <xf numFmtId="6" fontId="20" fillId="0" borderId="47" xfId="0" applyNumberFormat="1" applyFont="1" applyBorder="1"/>
    <xf numFmtId="0" fontId="27" fillId="39" borderId="71" xfId="0" applyFont="1" applyFill="1" applyBorder="1" applyAlignment="1">
      <alignment vertical="center"/>
    </xf>
    <xf numFmtId="0" fontId="26" fillId="0" borderId="71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164" fontId="26" fillId="39" borderId="72" xfId="0" applyNumberFormat="1" applyFont="1" applyFill="1" applyBorder="1" applyAlignment="1">
      <alignment horizontal="center" vertical="center"/>
    </xf>
    <xf numFmtId="0" fontId="23" fillId="0" borderId="73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74" xfId="0" applyFont="1" applyBorder="1" applyAlignment="1">
      <alignment vertical="center"/>
    </xf>
    <xf numFmtId="0" fontId="23" fillId="35" borderId="74" xfId="0" applyFont="1" applyFill="1" applyBorder="1" applyAlignment="1">
      <alignment vertical="center"/>
    </xf>
    <xf numFmtId="0" fontId="23" fillId="35" borderId="75" xfId="0" applyFont="1" applyFill="1" applyBorder="1" applyAlignment="1">
      <alignment vertical="center"/>
    </xf>
    <xf numFmtId="0" fontId="39" fillId="0" borderId="0" xfId="0" applyFont="1"/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164" fontId="41" fillId="0" borderId="10" xfId="0" applyNumberFormat="1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left" vertical="center"/>
    </xf>
    <xf numFmtId="0" fontId="41" fillId="0" borderId="27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 wrapText="1"/>
    </xf>
    <xf numFmtId="164" fontId="41" fillId="0" borderId="27" xfId="0" applyNumberFormat="1" applyFont="1" applyBorder="1" applyAlignment="1">
      <alignment horizontal="center" vertical="center" wrapText="1"/>
    </xf>
    <xf numFmtId="0" fontId="42" fillId="0" borderId="27" xfId="0" applyFont="1" applyFill="1" applyBorder="1" applyAlignment="1">
      <alignment horizontal="left" vertical="center"/>
    </xf>
    <xf numFmtId="0" fontId="42" fillId="0" borderId="10" xfId="0" applyFont="1" applyFill="1" applyBorder="1" applyAlignment="1">
      <alignment vertical="center"/>
    </xf>
    <xf numFmtId="0" fontId="41" fillId="0" borderId="10" xfId="0" applyFont="1" applyFill="1" applyBorder="1" applyAlignment="1">
      <alignment horizontal="center" vertical="center"/>
    </xf>
    <xf numFmtId="164" fontId="41" fillId="0" borderId="10" xfId="0" applyNumberFormat="1" applyFont="1" applyFill="1" applyBorder="1" applyAlignment="1">
      <alignment horizontal="center" vertical="center"/>
    </xf>
    <xf numFmtId="0" fontId="43" fillId="0" borderId="0" xfId="0" applyFont="1"/>
    <xf numFmtId="0" fontId="39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27" fillId="36" borderId="42" xfId="0" applyFont="1" applyFill="1" applyBorder="1" applyAlignment="1">
      <alignment vertical="center"/>
    </xf>
    <xf numFmtId="164" fontId="26" fillId="36" borderId="76" xfId="0" applyNumberFormat="1" applyFont="1" applyFill="1" applyBorder="1" applyAlignment="1">
      <alignment horizontal="center" vertical="center"/>
    </xf>
    <xf numFmtId="0" fontId="23" fillId="35" borderId="35" xfId="0" applyFont="1" applyFill="1" applyBorder="1" applyAlignment="1">
      <alignment vertical="center"/>
    </xf>
    <xf numFmtId="0" fontId="34" fillId="0" borderId="19" xfId="0" applyFont="1" applyBorder="1" applyAlignment="1">
      <alignment horizontal="center" vertical="center"/>
    </xf>
    <xf numFmtId="6" fontId="34" fillId="37" borderId="78" xfId="0" applyNumberFormat="1" applyFont="1" applyFill="1" applyBorder="1" applyAlignment="1">
      <alignment horizontal="right" vertical="center"/>
    </xf>
    <xf numFmtId="0" fontId="34" fillId="37" borderId="19" xfId="0" applyFont="1" applyFill="1" applyBorder="1" applyAlignment="1">
      <alignment vertical="center"/>
    </xf>
    <xf numFmtId="0" fontId="20" fillId="0" borderId="62" xfId="0" applyFont="1" applyBorder="1" applyAlignment="1">
      <alignment horizontal="center" vertical="center"/>
    </xf>
    <xf numFmtId="6" fontId="20" fillId="38" borderId="79" xfId="0" applyNumberFormat="1" applyFont="1" applyFill="1" applyBorder="1" applyAlignment="1">
      <alignment horizontal="center" vertical="center"/>
    </xf>
    <xf numFmtId="0" fontId="20" fillId="34" borderId="80" xfId="0" applyFont="1" applyFill="1" applyBorder="1" applyProtection="1">
      <protection locked="0"/>
    </xf>
    <xf numFmtId="0" fontId="42" fillId="0" borderId="62" xfId="0" applyFont="1" applyFill="1" applyBorder="1" applyAlignment="1">
      <alignment horizontal="left" vertical="center"/>
    </xf>
    <xf numFmtId="0" fontId="41" fillId="0" borderId="62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 wrapText="1"/>
    </xf>
    <xf numFmtId="164" fontId="41" fillId="0" borderId="62" xfId="0" applyNumberFormat="1" applyFont="1" applyBorder="1" applyAlignment="1">
      <alignment horizontal="center" vertical="center" wrapText="1"/>
    </xf>
    <xf numFmtId="6" fontId="20" fillId="0" borderId="75" xfId="0" applyNumberFormat="1" applyFont="1" applyBorder="1"/>
    <xf numFmtId="6" fontId="20" fillId="0" borderId="81" xfId="0" applyNumberFormat="1" applyFont="1" applyBorder="1"/>
    <xf numFmtId="14" fontId="34" fillId="0" borderId="0" xfId="0" applyNumberFormat="1" applyFont="1"/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7" fillId="39" borderId="82" xfId="0" applyFont="1" applyFill="1" applyBorder="1" applyAlignment="1">
      <alignment vertical="center"/>
    </xf>
    <xf numFmtId="0" fontId="26" fillId="0" borderId="82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164" fontId="26" fillId="39" borderId="83" xfId="0" applyNumberFormat="1" applyFont="1" applyFill="1" applyBorder="1" applyAlignment="1">
      <alignment horizontal="center" vertical="center"/>
    </xf>
    <xf numFmtId="0" fontId="23" fillId="0" borderId="84" xfId="0" applyFont="1" applyBorder="1" applyAlignment="1">
      <alignment vertical="center"/>
    </xf>
    <xf numFmtId="0" fontId="23" fillId="0" borderId="67" xfId="0" applyFont="1" applyBorder="1" applyAlignment="1">
      <alignment vertical="center"/>
    </xf>
    <xf numFmtId="0" fontId="23" fillId="0" borderId="85" xfId="0" applyFont="1" applyBorder="1" applyAlignment="1">
      <alignment vertical="center"/>
    </xf>
    <xf numFmtId="0" fontId="23" fillId="35" borderId="85" xfId="0" applyFont="1" applyFill="1" applyBorder="1" applyAlignment="1">
      <alignment vertical="center"/>
    </xf>
    <xf numFmtId="0" fontId="27" fillId="39" borderId="42" xfId="0" applyFont="1" applyFill="1" applyBorder="1" applyAlignment="1">
      <alignment vertical="center"/>
    </xf>
    <xf numFmtId="164" fontId="26" fillId="39" borderId="86" xfId="0" applyNumberFormat="1" applyFont="1" applyFill="1" applyBorder="1" applyAlignment="1">
      <alignment horizontal="center" vertical="center"/>
    </xf>
    <xf numFmtId="0" fontId="23" fillId="0" borderId="43" xfId="0" applyFont="1" applyBorder="1" applyAlignment="1">
      <alignment vertical="center"/>
    </xf>
    <xf numFmtId="0" fontId="23" fillId="35" borderId="87" xfId="0" applyFont="1" applyFill="1" applyBorder="1" applyAlignment="1">
      <alignment vertical="center"/>
    </xf>
    <xf numFmtId="0" fontId="27" fillId="36" borderId="45" xfId="0" applyFont="1" applyFill="1" applyBorder="1" applyAlignment="1">
      <alignment vertical="center"/>
    </xf>
    <xf numFmtId="164" fontId="26" fillId="36" borderId="88" xfId="0" applyNumberFormat="1" applyFont="1" applyFill="1" applyBorder="1" applyAlignment="1">
      <alignment horizontal="center" vertical="center"/>
    </xf>
    <xf numFmtId="0" fontId="23" fillId="35" borderId="19" xfId="0" applyFont="1" applyFill="1" applyBorder="1" applyAlignment="1">
      <alignment vertical="center"/>
    </xf>
    <xf numFmtId="0" fontId="40" fillId="0" borderId="35" xfId="0" applyFont="1" applyFill="1" applyBorder="1" applyAlignment="1">
      <alignment horizontal="left" vertical="center"/>
    </xf>
    <xf numFmtId="0" fontId="41" fillId="0" borderId="35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 wrapText="1"/>
    </xf>
    <xf numFmtId="164" fontId="41" fillId="0" borderId="35" xfId="0" applyNumberFormat="1" applyFont="1" applyBorder="1" applyAlignment="1">
      <alignment horizontal="center" vertical="center" wrapText="1"/>
    </xf>
    <xf numFmtId="0" fontId="40" fillId="0" borderId="77" xfId="0" applyFont="1" applyFill="1" applyBorder="1" applyAlignment="1">
      <alignment horizontal="left" vertical="center"/>
    </xf>
    <xf numFmtId="0" fontId="41" fillId="0" borderId="19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left" vertical="center"/>
    </xf>
    <xf numFmtId="164" fontId="41" fillId="0" borderId="19" xfId="0" applyNumberFormat="1" applyFont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left" vertical="center"/>
    </xf>
    <xf numFmtId="0" fontId="39" fillId="0" borderId="0" xfId="0" applyFont="1" applyBorder="1"/>
    <xf numFmtId="0" fontId="34" fillId="38" borderId="35" xfId="0" applyFont="1" applyFill="1" applyBorder="1" applyAlignment="1">
      <alignment vertical="center"/>
    </xf>
    <xf numFmtId="6" fontId="34" fillId="38" borderId="64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7" fillId="36" borderId="35" xfId="0" applyFont="1" applyFill="1" applyBorder="1" applyAlignment="1">
      <alignment vertical="center"/>
    </xf>
    <xf numFmtId="0" fontId="27" fillId="36" borderId="19" xfId="0" applyFont="1" applyFill="1" applyBorder="1" applyAlignment="1">
      <alignment vertical="center"/>
    </xf>
    <xf numFmtId="164" fontId="26" fillId="36" borderId="89" xfId="0" applyNumberFormat="1" applyFont="1" applyFill="1" applyBorder="1" applyAlignment="1">
      <alignment horizontal="center" vertical="center"/>
    </xf>
    <xf numFmtId="164" fontId="26" fillId="36" borderId="90" xfId="0" applyNumberFormat="1" applyFont="1" applyFill="1" applyBorder="1" applyAlignment="1">
      <alignment horizontal="center" vertical="center"/>
    </xf>
    <xf numFmtId="164" fontId="26" fillId="36" borderId="91" xfId="0" applyNumberFormat="1" applyFont="1" applyFill="1" applyBorder="1" applyAlignment="1">
      <alignment horizontal="center" vertical="center"/>
    </xf>
    <xf numFmtId="0" fontId="23" fillId="0" borderId="92" xfId="0" applyFont="1" applyFill="1" applyBorder="1" applyAlignment="1">
      <alignment vertical="center"/>
    </xf>
    <xf numFmtId="0" fontId="23" fillId="0" borderId="93" xfId="0" applyFont="1" applyFill="1" applyBorder="1" applyAlignment="1">
      <alignment vertical="center"/>
    </xf>
    <xf numFmtId="0" fontId="23" fillId="0" borderId="94" xfId="0" applyFont="1" applyFill="1" applyBorder="1" applyAlignment="1">
      <alignment vertical="center"/>
    </xf>
    <xf numFmtId="0" fontId="23" fillId="0" borderId="92" xfId="0" applyFont="1" applyBorder="1" applyAlignment="1">
      <alignment vertical="center"/>
    </xf>
    <xf numFmtId="0" fontId="23" fillId="0" borderId="93" xfId="0" applyFont="1" applyBorder="1" applyAlignment="1">
      <alignment vertical="center"/>
    </xf>
    <xf numFmtId="0" fontId="23" fillId="0" borderId="94" xfId="0" applyFont="1" applyBorder="1" applyAlignment="1">
      <alignment vertical="center"/>
    </xf>
    <xf numFmtId="0" fontId="23" fillId="35" borderId="92" xfId="0" applyFont="1" applyFill="1" applyBorder="1" applyAlignment="1">
      <alignment vertical="center"/>
    </xf>
    <xf numFmtId="0" fontId="23" fillId="35" borderId="93" xfId="0" applyFont="1" applyFill="1" applyBorder="1" applyAlignment="1">
      <alignment vertical="center"/>
    </xf>
    <xf numFmtId="0" fontId="23" fillId="35" borderId="94" xfId="0" applyFont="1" applyFill="1" applyBorder="1" applyAlignment="1">
      <alignment vertical="center"/>
    </xf>
    <xf numFmtId="0" fontId="26" fillId="0" borderId="95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/>
    </xf>
    <xf numFmtId="0" fontId="28" fillId="0" borderId="97" xfId="0" applyFont="1" applyBorder="1" applyAlignment="1">
      <alignment horizontal="center" vertical="center"/>
    </xf>
    <xf numFmtId="0" fontId="28" fillId="0" borderId="98" xfId="0" applyFont="1" applyBorder="1" applyAlignment="1">
      <alignment horizontal="center" vertical="center"/>
    </xf>
    <xf numFmtId="0" fontId="27" fillId="36" borderId="30" xfId="0" applyFont="1" applyFill="1" applyBorder="1" applyAlignment="1">
      <alignment vertical="center"/>
    </xf>
    <xf numFmtId="0" fontId="27" fillId="36" borderId="82" xfId="0" applyFont="1" applyFill="1" applyBorder="1" applyAlignment="1">
      <alignment vertical="center"/>
    </xf>
    <xf numFmtId="164" fontId="26" fillId="36" borderId="99" xfId="0" applyNumberFormat="1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20" fillId="41" borderId="30" xfId="0" applyFont="1" applyFill="1" applyBorder="1" applyAlignment="1">
      <alignment vertical="center"/>
    </xf>
    <xf numFmtId="0" fontId="30" fillId="0" borderId="30" xfId="0" applyFont="1" applyBorder="1" applyAlignment="1">
      <alignment horizontal="center" vertical="center"/>
    </xf>
    <xf numFmtId="6" fontId="20" fillId="41" borderId="36" xfId="0" applyNumberFormat="1" applyFont="1" applyFill="1" applyBorder="1" applyAlignment="1">
      <alignment horizontal="center" vertical="center"/>
    </xf>
    <xf numFmtId="6" fontId="20" fillId="0" borderId="100" xfId="0" applyNumberFormat="1" applyFont="1" applyBorder="1"/>
    <xf numFmtId="0" fontId="23" fillId="35" borderId="67" xfId="0" applyFont="1" applyFill="1" applyBorder="1" applyAlignment="1">
      <alignment vertical="center"/>
    </xf>
    <xf numFmtId="0" fontId="20" fillId="41" borderId="15" xfId="0" applyFont="1" applyFill="1" applyBorder="1" applyAlignment="1">
      <alignment vertical="center"/>
    </xf>
    <xf numFmtId="6" fontId="20" fillId="41" borderId="38" xfId="0" applyNumberFormat="1" applyFont="1" applyFill="1" applyBorder="1" applyAlignment="1">
      <alignment horizontal="center" vertical="center"/>
    </xf>
    <xf numFmtId="0" fontId="27" fillId="39" borderId="49" xfId="0" applyFont="1" applyFill="1" applyBorder="1" applyAlignment="1">
      <alignment vertical="center"/>
    </xf>
    <xf numFmtId="164" fontId="26" fillId="39" borderId="101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vertical="center"/>
    </xf>
    <xf numFmtId="0" fontId="23" fillId="35" borderId="100" xfId="0" applyFont="1" applyFill="1" applyBorder="1" applyAlignment="1">
      <alignment vertical="center"/>
    </xf>
    <xf numFmtId="6" fontId="20" fillId="37" borderId="102" xfId="0" applyNumberFormat="1" applyFont="1" applyFill="1" applyBorder="1" applyAlignment="1">
      <alignment horizontal="center" vertical="center"/>
    </xf>
    <xf numFmtId="0" fontId="20" fillId="34" borderId="102" xfId="0" applyFont="1" applyFill="1" applyBorder="1" applyProtection="1">
      <protection locked="0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0" fillId="37" borderId="35" xfId="0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6" fontId="20" fillId="37" borderId="103" xfId="0" applyNumberFormat="1" applyFont="1" applyFill="1" applyBorder="1" applyAlignment="1">
      <alignment horizontal="center" vertical="center"/>
    </xf>
    <xf numFmtId="0" fontId="20" fillId="34" borderId="103" xfId="0" applyFont="1" applyFill="1" applyBorder="1" applyProtection="1">
      <protection locked="0"/>
    </xf>
    <xf numFmtId="6" fontId="20" fillId="0" borderId="87" xfId="0" applyNumberFormat="1" applyFont="1" applyBorder="1"/>
    <xf numFmtId="0" fontId="30" fillId="37" borderId="19" xfId="0" applyFont="1" applyFill="1" applyBorder="1" applyAlignment="1">
      <alignment vertical="center"/>
    </xf>
    <xf numFmtId="6" fontId="20" fillId="37" borderId="77" xfId="0" applyNumberFormat="1" applyFont="1" applyFill="1" applyBorder="1" applyAlignment="1">
      <alignment horizontal="center" vertical="center"/>
    </xf>
    <xf numFmtId="0" fontId="20" fillId="34" borderId="77" xfId="0" applyFont="1" applyFill="1" applyBorder="1" applyProtection="1">
      <protection locked="0"/>
    </xf>
    <xf numFmtId="0" fontId="30" fillId="0" borderId="35" xfId="0" applyFont="1" applyBorder="1" applyAlignment="1">
      <alignment horizontal="center" vertical="center"/>
    </xf>
    <xf numFmtId="0" fontId="30" fillId="41" borderId="19" xfId="0" applyFont="1" applyFill="1" applyBorder="1" applyAlignment="1">
      <alignment vertical="center"/>
    </xf>
    <xf numFmtId="0" fontId="30" fillId="42" borderId="19" xfId="0" applyFont="1" applyFill="1" applyBorder="1" applyAlignment="1">
      <alignment vertical="center"/>
    </xf>
    <xf numFmtId="0" fontId="20" fillId="41" borderId="62" xfId="0" applyFont="1" applyFill="1" applyBorder="1" applyAlignment="1">
      <alignment vertical="center"/>
    </xf>
    <xf numFmtId="0" fontId="20" fillId="41" borderId="0" xfId="0" applyFont="1" applyFill="1" applyBorder="1" applyAlignment="1">
      <alignment vertical="center"/>
    </xf>
    <xf numFmtId="0" fontId="23" fillId="0" borderId="104" xfId="0" applyFont="1" applyBorder="1" applyAlignment="1">
      <alignment vertical="center"/>
    </xf>
    <xf numFmtId="0" fontId="23" fillId="35" borderId="105" xfId="0" applyFont="1" applyFill="1" applyBorder="1" applyAlignment="1">
      <alignment vertical="center"/>
    </xf>
    <xf numFmtId="0" fontId="23" fillId="0" borderId="106" xfId="0" applyFont="1" applyFill="1" applyBorder="1" applyAlignment="1">
      <alignment vertical="center"/>
    </xf>
    <xf numFmtId="0" fontId="23" fillId="0" borderId="107" xfId="0" applyFont="1" applyBorder="1" applyAlignment="1">
      <alignment vertical="center"/>
    </xf>
    <xf numFmtId="0" fontId="23" fillId="0" borderId="41" xfId="0" applyFont="1" applyFill="1" applyBorder="1" applyAlignment="1">
      <alignment vertical="center"/>
    </xf>
    <xf numFmtId="0" fontId="30" fillId="37" borderId="15" xfId="0" applyFont="1" applyFill="1" applyBorder="1" applyAlignment="1">
      <alignment vertical="center"/>
    </xf>
    <xf numFmtId="0" fontId="27" fillId="39" borderId="108" xfId="0" applyFont="1" applyFill="1" applyBorder="1" applyAlignment="1">
      <alignment vertical="center"/>
    </xf>
    <xf numFmtId="0" fontId="26" fillId="0" borderId="108" xfId="0" applyFont="1" applyBorder="1" applyAlignment="1">
      <alignment horizontal="center" vertical="center"/>
    </xf>
    <xf numFmtId="0" fontId="28" fillId="0" borderId="108" xfId="0" applyFont="1" applyBorder="1" applyAlignment="1">
      <alignment horizontal="center" vertical="center"/>
    </xf>
    <xf numFmtId="164" fontId="26" fillId="39" borderId="109" xfId="0" applyNumberFormat="1" applyFont="1" applyFill="1" applyBorder="1" applyAlignment="1">
      <alignment horizontal="center" vertical="center"/>
    </xf>
    <xf numFmtId="0" fontId="23" fillId="0" borderId="110" xfId="0" applyFont="1" applyBorder="1" applyAlignment="1">
      <alignment vertical="center"/>
    </xf>
    <xf numFmtId="0" fontId="23" fillId="0" borderId="111" xfId="0" applyFont="1" applyBorder="1" applyAlignment="1">
      <alignment vertical="center"/>
    </xf>
    <xf numFmtId="0" fontId="23" fillId="35" borderId="111" xfId="0" applyFont="1" applyFill="1" applyBorder="1" applyAlignment="1">
      <alignment vertical="center"/>
    </xf>
    <xf numFmtId="0" fontId="23" fillId="35" borderId="112" xfId="0" applyFont="1" applyFill="1" applyBorder="1" applyAlignment="1">
      <alignment vertical="center"/>
    </xf>
    <xf numFmtId="0" fontId="34" fillId="41" borderId="35" xfId="0" applyFont="1" applyFill="1" applyBorder="1" applyAlignment="1">
      <alignment vertical="center"/>
    </xf>
    <xf numFmtId="0" fontId="34" fillId="42" borderId="35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0" fillId="34" borderId="113" xfId="0" applyFont="1" applyFill="1" applyBorder="1" applyProtection="1">
      <protection locked="0"/>
    </xf>
    <xf numFmtId="6" fontId="20" fillId="0" borderId="114" xfId="0" applyNumberFormat="1" applyFont="1" applyBorder="1"/>
    <xf numFmtId="0" fontId="30" fillId="34" borderId="77" xfId="0" applyFont="1" applyFill="1" applyBorder="1" applyProtection="1">
      <protection locked="0"/>
    </xf>
    <xf numFmtId="6" fontId="30" fillId="0" borderId="47" xfId="0" applyNumberFormat="1" applyFont="1" applyBorder="1"/>
    <xf numFmtId="0" fontId="30" fillId="42" borderId="67" xfId="0" applyFont="1" applyFill="1" applyBorder="1" applyAlignment="1">
      <alignment vertical="center"/>
    </xf>
    <xf numFmtId="6" fontId="20" fillId="42" borderId="113" xfId="0" applyNumberFormat="1" applyFont="1" applyFill="1" applyBorder="1" applyAlignment="1">
      <alignment horizontal="center" vertical="center"/>
    </xf>
    <xf numFmtId="6" fontId="20" fillId="42" borderId="77" xfId="0" applyNumberFormat="1" applyFont="1" applyFill="1" applyBorder="1" applyAlignment="1">
      <alignment horizontal="center" vertical="center"/>
    </xf>
    <xf numFmtId="6" fontId="20" fillId="41" borderId="77" xfId="0" applyNumberFormat="1" applyFont="1" applyFill="1" applyBorder="1" applyAlignment="1">
      <alignment horizontal="center" vertical="center"/>
    </xf>
    <xf numFmtId="6" fontId="30" fillId="41" borderId="77" xfId="0" applyNumberFormat="1" applyFont="1" applyFill="1" applyBorder="1" applyAlignment="1">
      <alignment horizontal="center" vertical="center"/>
    </xf>
    <xf numFmtId="0" fontId="27" fillId="39" borderId="115" xfId="0" applyFont="1" applyFill="1" applyBorder="1" applyAlignment="1">
      <alignment vertical="center"/>
    </xf>
    <xf numFmtId="0" fontId="26" fillId="0" borderId="115" xfId="0" applyFont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164" fontId="26" fillId="39" borderId="50" xfId="0" applyNumberFormat="1" applyFont="1" applyFill="1" applyBorder="1" applyAlignment="1">
      <alignment horizontal="center" vertical="center"/>
    </xf>
    <xf numFmtId="0" fontId="23" fillId="0" borderId="25" xfId="0" applyFont="1" applyBorder="1" applyAlignment="1">
      <alignment vertical="center"/>
    </xf>
    <xf numFmtId="0" fontId="23" fillId="35" borderId="116" xfId="0" applyFont="1" applyFill="1" applyBorder="1" applyAlignment="1">
      <alignment vertical="center"/>
    </xf>
    <xf numFmtId="6" fontId="34" fillId="42" borderId="64" xfId="0" applyNumberFormat="1" applyFont="1" applyFill="1" applyBorder="1" applyAlignment="1">
      <alignment horizontal="right" vertical="center"/>
    </xf>
    <xf numFmtId="6" fontId="34" fillId="41" borderId="64" xfId="0" applyNumberFormat="1" applyFont="1" applyFill="1" applyBorder="1" applyAlignment="1">
      <alignment horizontal="right" vertical="center"/>
    </xf>
    <xf numFmtId="0" fontId="0" fillId="34" borderId="56" xfId="0" applyFill="1" applyBorder="1" applyAlignment="1" applyProtection="1">
      <alignment horizontal="left"/>
      <protection locked="0"/>
    </xf>
    <xf numFmtId="0" fontId="0" fillId="34" borderId="57" xfId="0" applyFill="1" applyBorder="1" applyAlignment="1" applyProtection="1">
      <alignment horizontal="left"/>
      <protection locked="0"/>
    </xf>
    <xf numFmtId="0" fontId="0" fillId="34" borderId="58" xfId="0" applyFill="1" applyBorder="1" applyAlignment="1" applyProtection="1">
      <alignment horizontal="left"/>
      <protection locked="0"/>
    </xf>
    <xf numFmtId="0" fontId="0" fillId="0" borderId="56" xfId="0" applyFill="1" applyBorder="1" applyAlignment="1">
      <alignment horizontal="left"/>
    </xf>
    <xf numFmtId="0" fontId="0" fillId="0" borderId="58" xfId="0" applyFill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3" fillId="0" borderId="0" xfId="42" applyBorder="1" applyAlignment="1">
      <alignment horizontal="left"/>
    </xf>
    <xf numFmtId="0" fontId="20" fillId="0" borderId="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34" borderId="0" xfId="0" applyFont="1" applyFill="1" applyBorder="1" applyAlignment="1" applyProtection="1">
      <alignment horizontal="center" vertical="center"/>
      <protection locked="0"/>
    </xf>
    <xf numFmtId="0" fontId="23" fillId="0" borderId="1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49" fontId="34" fillId="0" borderId="0" xfId="0" applyNumberFormat="1" applyFont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165" fontId="34" fillId="0" borderId="0" xfId="0" applyNumberFormat="1" applyFont="1" applyBorder="1" applyAlignment="1">
      <alignment horizontal="center" vertical="center" wrapText="1"/>
    </xf>
    <xf numFmtId="165" fontId="34" fillId="0" borderId="67" xfId="0" applyNumberFormat="1" applyFont="1" applyBorder="1" applyAlignment="1">
      <alignment horizontal="center" vertical="center" wrapText="1"/>
    </xf>
    <xf numFmtId="164" fontId="34" fillId="0" borderId="0" xfId="0" applyNumberFormat="1" applyFont="1" applyBorder="1" applyAlignment="1">
      <alignment horizontal="center" vertical="center" wrapText="1"/>
    </xf>
    <xf numFmtId="164" fontId="34" fillId="0" borderId="67" xfId="0" applyNumberFormat="1" applyFont="1" applyBorder="1" applyAlignment="1">
      <alignment horizontal="center" vertical="center" wrapText="1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Hypertextový odkaz" xfId="42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 customBuiltin="1"/>
    <cellStyle name="Normální 2" xfId="43"/>
    <cellStyle name="Normální 3" xfId="44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colors>
    <mruColors>
      <color rgb="FFFFE5E5"/>
      <color rgb="FFFFEFEF"/>
      <color rgb="FFFFFF66"/>
      <color rgb="FFEAEAEA"/>
      <color rgb="FFF9F9F9"/>
      <color rgb="FFFDFDFD"/>
      <color rgb="FF4F5624"/>
      <color rgb="FFF2F2F2"/>
      <color rgb="FFE0E0E0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dlacekkurdejov.cz/ochrana-osobnich-udaj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showGridLines="0" tabSelected="1" showRuler="0" showWhiteSpace="0" zoomScaleNormal="100" zoomScaleSheetLayoutView="75" zoomScalePageLayoutView="90" workbookViewId="0">
      <selection activeCell="I1" sqref="I1:J1"/>
    </sheetView>
  </sheetViews>
  <sheetFormatPr defaultRowHeight="12.75" x14ac:dyDescent="0.2"/>
  <cols>
    <col min="1" max="1" width="22.85546875" customWidth="1"/>
    <col min="2" max="2" width="11" customWidth="1"/>
    <col min="3" max="3" width="23.42578125" customWidth="1"/>
    <col min="4" max="4" width="10.5703125" customWidth="1"/>
    <col min="5" max="5" width="8.28515625" customWidth="1"/>
    <col min="6" max="6" width="7.7109375" customWidth="1"/>
    <col min="7" max="7" width="8.7109375" customWidth="1"/>
    <col min="8" max="8" width="12.5703125" customWidth="1"/>
    <col min="9" max="9" width="11.28515625" customWidth="1"/>
    <col min="10" max="10" width="12.140625" customWidth="1"/>
    <col min="11" max="11" width="8.5703125" customWidth="1"/>
    <col min="12" max="12" width="10.42578125" customWidth="1"/>
    <col min="13" max="13" width="8.85546875" customWidth="1"/>
    <col min="14" max="14" width="10.28515625" customWidth="1"/>
    <col min="15" max="15" width="9.28515625" customWidth="1"/>
    <col min="16" max="16" width="9.85546875" customWidth="1"/>
    <col min="17" max="17" width="7.85546875" customWidth="1"/>
    <col min="18" max="18" width="10.28515625" customWidth="1"/>
  </cols>
  <sheetData>
    <row r="1" spans="1:16" ht="20.25" customHeight="1" x14ac:dyDescent="0.2">
      <c r="A1" s="314" t="s">
        <v>46</v>
      </c>
      <c r="B1" s="316" t="s">
        <v>1</v>
      </c>
      <c r="C1" s="310" t="s">
        <v>2</v>
      </c>
      <c r="D1" s="316" t="s">
        <v>3</v>
      </c>
      <c r="E1" s="310" t="s">
        <v>4</v>
      </c>
      <c r="F1" s="310" t="s">
        <v>5</v>
      </c>
      <c r="G1" s="310" t="s">
        <v>6</v>
      </c>
      <c r="H1" s="312" t="s">
        <v>13</v>
      </c>
      <c r="I1" s="318" t="s">
        <v>14</v>
      </c>
      <c r="J1" s="318"/>
      <c r="K1" s="314"/>
      <c r="L1" s="314"/>
      <c r="M1" s="7"/>
      <c r="N1" s="5"/>
      <c r="O1" s="5"/>
      <c r="P1" s="6"/>
    </row>
    <row r="2" spans="1:16" ht="20.25" customHeight="1" thickBot="1" x14ac:dyDescent="0.25">
      <c r="A2" s="315"/>
      <c r="B2" s="317"/>
      <c r="C2" s="311"/>
      <c r="D2" s="317"/>
      <c r="E2" s="311"/>
      <c r="F2" s="311"/>
      <c r="G2" s="311"/>
      <c r="H2" s="313"/>
      <c r="I2" s="2" t="s">
        <v>11</v>
      </c>
      <c r="J2" s="2" t="s">
        <v>12</v>
      </c>
      <c r="K2" s="3"/>
      <c r="L2" s="3"/>
      <c r="M2" s="7"/>
      <c r="N2" s="3"/>
      <c r="O2" s="3"/>
      <c r="P2" s="3"/>
    </row>
    <row r="3" spans="1:16" ht="19.5" customHeight="1" thickTop="1" x14ac:dyDescent="0.2">
      <c r="A3" s="252" t="s">
        <v>52</v>
      </c>
      <c r="B3" s="253">
        <v>2024</v>
      </c>
      <c r="C3" s="260" t="s">
        <v>15</v>
      </c>
      <c r="D3" s="253" t="s">
        <v>7</v>
      </c>
      <c r="E3" s="253">
        <v>13.5</v>
      </c>
      <c r="F3" s="253">
        <v>1.3</v>
      </c>
      <c r="G3" s="253">
        <v>6.6</v>
      </c>
      <c r="H3" s="254">
        <v>180</v>
      </c>
      <c r="I3" s="255"/>
      <c r="J3" s="256">
        <f t="shared" ref="J3:J12" si="0">I3*H3</f>
        <v>0</v>
      </c>
      <c r="K3" s="248"/>
      <c r="L3" s="248"/>
      <c r="M3" s="7"/>
      <c r="N3" s="248"/>
      <c r="O3" s="248"/>
      <c r="P3" s="248"/>
    </row>
    <row r="4" spans="1:16" ht="19.5" customHeight="1" x14ac:dyDescent="0.2">
      <c r="A4" s="257" t="s">
        <v>47</v>
      </c>
      <c r="B4" s="59">
        <v>2024</v>
      </c>
      <c r="C4" s="160" t="s">
        <v>54</v>
      </c>
      <c r="D4" s="59" t="s">
        <v>7</v>
      </c>
      <c r="E4" s="59">
        <v>14</v>
      </c>
      <c r="F4" s="59">
        <v>2.2999999999999998</v>
      </c>
      <c r="G4" s="59">
        <v>6.7</v>
      </c>
      <c r="H4" s="258">
        <v>190</v>
      </c>
      <c r="I4" s="259"/>
      <c r="J4" s="134">
        <f t="shared" si="0"/>
        <v>0</v>
      </c>
      <c r="K4" s="248"/>
      <c r="L4" s="248"/>
      <c r="M4" s="7"/>
      <c r="N4" s="248"/>
      <c r="O4" s="248"/>
      <c r="P4" s="248"/>
    </row>
    <row r="5" spans="1:16" ht="19.5" customHeight="1" x14ac:dyDescent="0.2">
      <c r="A5" s="257" t="s">
        <v>73</v>
      </c>
      <c r="B5" s="59">
        <v>2024</v>
      </c>
      <c r="C5" s="160" t="s">
        <v>8</v>
      </c>
      <c r="D5" s="59" t="s">
        <v>7</v>
      </c>
      <c r="E5" s="59">
        <v>14</v>
      </c>
      <c r="F5" s="59">
        <v>7.9</v>
      </c>
      <c r="G5" s="59">
        <v>7.9</v>
      </c>
      <c r="H5" s="258">
        <v>230</v>
      </c>
      <c r="I5" s="259"/>
      <c r="J5" s="134">
        <f t="shared" si="0"/>
        <v>0</v>
      </c>
      <c r="K5" s="248"/>
      <c r="L5" s="248"/>
      <c r="M5" s="7"/>
      <c r="N5" s="248"/>
      <c r="O5" s="248"/>
      <c r="P5" s="248"/>
    </row>
    <row r="6" spans="1:16" ht="19.5" customHeight="1" x14ac:dyDescent="0.2">
      <c r="A6" s="257" t="s">
        <v>43</v>
      </c>
      <c r="B6" s="59">
        <v>2024</v>
      </c>
      <c r="C6" s="160" t="s">
        <v>54</v>
      </c>
      <c r="D6" s="59" t="s">
        <v>7</v>
      </c>
      <c r="E6" s="59">
        <v>14</v>
      </c>
      <c r="F6" s="59">
        <v>6.3</v>
      </c>
      <c r="G6" s="59">
        <v>6.7</v>
      </c>
      <c r="H6" s="258">
        <v>230</v>
      </c>
      <c r="I6" s="259"/>
      <c r="J6" s="134">
        <f t="shared" si="0"/>
        <v>0</v>
      </c>
      <c r="K6" s="248"/>
      <c r="L6" s="248"/>
      <c r="M6" s="7"/>
      <c r="N6" s="248"/>
      <c r="O6" s="248"/>
      <c r="P6" s="248"/>
    </row>
    <row r="7" spans="1:16" ht="19.5" customHeight="1" x14ac:dyDescent="0.2">
      <c r="A7" s="257" t="s">
        <v>48</v>
      </c>
      <c r="B7" s="59">
        <v>2024</v>
      </c>
      <c r="C7" s="160" t="s">
        <v>45</v>
      </c>
      <c r="D7" s="59" t="s">
        <v>7</v>
      </c>
      <c r="E7" s="59">
        <v>0</v>
      </c>
      <c r="F7" s="59">
        <v>0</v>
      </c>
      <c r="G7" s="59">
        <v>0</v>
      </c>
      <c r="H7" s="258">
        <v>0</v>
      </c>
      <c r="I7" s="259"/>
      <c r="J7" s="134">
        <f t="shared" si="0"/>
        <v>0</v>
      </c>
      <c r="K7" s="248"/>
      <c r="L7" s="248"/>
      <c r="M7" s="7"/>
      <c r="N7" s="248"/>
      <c r="O7" s="248"/>
      <c r="P7" s="248"/>
    </row>
    <row r="8" spans="1:16" ht="19.5" customHeight="1" x14ac:dyDescent="0.2">
      <c r="A8" s="257" t="s">
        <v>44</v>
      </c>
      <c r="B8" s="59">
        <v>2024</v>
      </c>
      <c r="C8" s="160" t="s">
        <v>54</v>
      </c>
      <c r="D8" s="59" t="s">
        <v>7</v>
      </c>
      <c r="E8" s="59">
        <v>12.5</v>
      </c>
      <c r="F8" s="59">
        <v>6.2</v>
      </c>
      <c r="G8" s="59">
        <v>7.3</v>
      </c>
      <c r="H8" s="258">
        <v>230</v>
      </c>
      <c r="I8" s="259"/>
      <c r="J8" s="134">
        <f t="shared" si="0"/>
        <v>0</v>
      </c>
      <c r="K8" s="248"/>
      <c r="L8" s="248"/>
      <c r="M8" s="7"/>
      <c r="N8" s="248"/>
      <c r="O8" s="248"/>
      <c r="P8" s="248"/>
    </row>
    <row r="9" spans="1:16" ht="19.5" customHeight="1" x14ac:dyDescent="0.2">
      <c r="A9" s="257" t="s">
        <v>44</v>
      </c>
      <c r="B9" s="59">
        <v>2024</v>
      </c>
      <c r="C9" s="160" t="s">
        <v>8</v>
      </c>
      <c r="D9" s="59" t="s">
        <v>7</v>
      </c>
      <c r="E9" s="59">
        <v>12.5</v>
      </c>
      <c r="F9" s="59">
        <v>0.5</v>
      </c>
      <c r="G9" s="59">
        <v>6.8</v>
      </c>
      <c r="H9" s="258">
        <v>230</v>
      </c>
      <c r="I9" s="259"/>
      <c r="J9" s="134">
        <f t="shared" si="0"/>
        <v>0</v>
      </c>
      <c r="K9" s="248"/>
      <c r="L9" s="248"/>
      <c r="M9" s="7"/>
      <c r="N9" s="248"/>
      <c r="O9" s="248"/>
      <c r="P9" s="248"/>
    </row>
    <row r="10" spans="1:16" ht="19.5" customHeight="1" x14ac:dyDescent="0.2">
      <c r="A10" s="262" t="s">
        <v>75</v>
      </c>
      <c r="B10" s="59">
        <v>2024</v>
      </c>
      <c r="C10" s="160" t="s">
        <v>8</v>
      </c>
      <c r="D10" s="59" t="s">
        <v>7</v>
      </c>
      <c r="E10" s="59">
        <v>13</v>
      </c>
      <c r="F10" s="59">
        <v>4</v>
      </c>
      <c r="G10" s="59">
        <v>5.9</v>
      </c>
      <c r="H10" s="292">
        <v>180</v>
      </c>
      <c r="I10" s="259"/>
      <c r="J10" s="134">
        <f t="shared" si="0"/>
        <v>0</v>
      </c>
      <c r="K10" s="248"/>
      <c r="L10" s="248"/>
      <c r="M10" s="7"/>
      <c r="N10" s="248"/>
      <c r="O10" s="248"/>
      <c r="P10" s="248"/>
    </row>
    <row r="11" spans="1:16" ht="19.5" customHeight="1" x14ac:dyDescent="0.2">
      <c r="A11" s="261" t="s">
        <v>53</v>
      </c>
      <c r="B11" s="59">
        <v>2024</v>
      </c>
      <c r="C11" s="160" t="s">
        <v>50</v>
      </c>
      <c r="D11" s="59" t="s">
        <v>7</v>
      </c>
      <c r="E11" s="59">
        <v>13</v>
      </c>
      <c r="F11" s="59">
        <v>0.2</v>
      </c>
      <c r="G11" s="59">
        <v>5.5</v>
      </c>
      <c r="H11" s="293">
        <v>220</v>
      </c>
      <c r="I11" s="259"/>
      <c r="J11" s="134">
        <f t="shared" si="0"/>
        <v>0</v>
      </c>
      <c r="K11" s="248"/>
      <c r="L11" s="248"/>
      <c r="M11" s="7"/>
      <c r="N11" s="248"/>
      <c r="O11" s="248"/>
      <c r="P11" s="248"/>
    </row>
    <row r="12" spans="1:16" ht="19.5" customHeight="1" x14ac:dyDescent="0.2">
      <c r="A12" s="261" t="s">
        <v>33</v>
      </c>
      <c r="B12" s="59">
        <v>2024</v>
      </c>
      <c r="C12" s="160" t="s">
        <v>50</v>
      </c>
      <c r="D12" s="59" t="s">
        <v>7</v>
      </c>
      <c r="E12" s="59">
        <v>12.5</v>
      </c>
      <c r="F12" s="59">
        <v>0.1</v>
      </c>
      <c r="G12" s="59">
        <v>5.8</v>
      </c>
      <c r="H12" s="293">
        <v>220</v>
      </c>
      <c r="I12" s="259"/>
      <c r="J12" s="134">
        <f t="shared" si="0"/>
        <v>0</v>
      </c>
      <c r="K12" s="248"/>
      <c r="L12" s="248"/>
      <c r="M12" s="7"/>
      <c r="N12" s="248"/>
      <c r="O12" s="248"/>
      <c r="P12" s="248"/>
    </row>
    <row r="13" spans="1:16" ht="19.5" customHeight="1" x14ac:dyDescent="0.2">
      <c r="A13" s="261" t="s">
        <v>77</v>
      </c>
      <c r="B13" s="160">
        <v>2024</v>
      </c>
      <c r="C13" s="160" t="s">
        <v>50</v>
      </c>
      <c r="D13" s="160" t="s">
        <v>7</v>
      </c>
      <c r="E13" s="160">
        <v>0</v>
      </c>
      <c r="F13" s="160">
        <v>0</v>
      </c>
      <c r="G13" s="160">
        <v>0</v>
      </c>
      <c r="H13" s="294">
        <v>0</v>
      </c>
      <c r="I13" s="288"/>
      <c r="J13" s="289">
        <f>I13*H13</f>
        <v>0</v>
      </c>
      <c r="K13" s="281"/>
      <c r="L13" s="281"/>
      <c r="M13" s="7"/>
      <c r="N13" s="281"/>
      <c r="O13" s="281"/>
      <c r="P13" s="281"/>
    </row>
    <row r="14" spans="1:16" ht="19.5" customHeight="1" thickBot="1" x14ac:dyDescent="0.25">
      <c r="A14" s="290" t="s">
        <v>90</v>
      </c>
      <c r="B14" s="284">
        <v>2024</v>
      </c>
      <c r="C14" s="285" t="s">
        <v>91</v>
      </c>
      <c r="D14" s="284" t="s">
        <v>42</v>
      </c>
      <c r="E14" s="284">
        <v>0</v>
      </c>
      <c r="F14" s="284" t="s">
        <v>42</v>
      </c>
      <c r="G14" s="284" t="s">
        <v>42</v>
      </c>
      <c r="H14" s="291">
        <v>130</v>
      </c>
      <c r="I14" s="286"/>
      <c r="J14" s="287">
        <f>I14*H14</f>
        <v>0</v>
      </c>
      <c r="K14" s="248"/>
      <c r="L14" s="248"/>
      <c r="M14" s="7"/>
      <c r="N14" s="248"/>
      <c r="O14" s="248"/>
      <c r="P14" s="248"/>
    </row>
    <row r="15" spans="1:16" ht="19.5" customHeight="1" thickTop="1" x14ac:dyDescent="0.2">
      <c r="A15" s="270" t="s">
        <v>72</v>
      </c>
      <c r="B15" s="56">
        <v>2023</v>
      </c>
      <c r="C15" s="56" t="s">
        <v>15</v>
      </c>
      <c r="D15" s="56" t="s">
        <v>71</v>
      </c>
      <c r="E15" s="56">
        <v>11.5</v>
      </c>
      <c r="F15" s="56">
        <v>8.6</v>
      </c>
      <c r="G15" s="56">
        <v>5.8</v>
      </c>
      <c r="H15" s="246">
        <v>170</v>
      </c>
      <c r="I15" s="247"/>
      <c r="J15" s="174">
        <f t="shared" ref="J15" si="1">I15*H15</f>
        <v>0</v>
      </c>
      <c r="K15" s="232"/>
      <c r="L15" s="232"/>
      <c r="M15" s="7"/>
      <c r="N15" s="232"/>
      <c r="O15" s="232"/>
      <c r="P15" s="232"/>
    </row>
    <row r="16" spans="1:16" ht="19.899999999999999" customHeight="1" x14ac:dyDescent="0.2">
      <c r="A16" s="58" t="s">
        <v>48</v>
      </c>
      <c r="B16" s="208">
        <v>2023</v>
      </c>
      <c r="C16" s="160" t="s">
        <v>45</v>
      </c>
      <c r="D16" s="59" t="s">
        <v>7</v>
      </c>
      <c r="E16" s="59">
        <v>11.5</v>
      </c>
      <c r="F16" s="59">
        <v>7.5</v>
      </c>
      <c r="G16" s="59">
        <v>7.1</v>
      </c>
      <c r="H16" s="60">
        <v>200</v>
      </c>
      <c r="I16" s="61"/>
      <c r="J16" s="134">
        <f t="shared" ref="J16:J20" si="2">I16*H16</f>
        <v>0</v>
      </c>
      <c r="K16" s="207"/>
      <c r="L16" s="207"/>
      <c r="M16" s="7"/>
      <c r="N16" s="207"/>
      <c r="O16" s="207"/>
      <c r="P16" s="207"/>
    </row>
    <row r="17" spans="1:16" ht="19.899999999999999" customHeight="1" x14ac:dyDescent="0.2">
      <c r="A17" s="58" t="s">
        <v>44</v>
      </c>
      <c r="B17" s="160">
        <v>2023</v>
      </c>
      <c r="C17" s="59" t="s">
        <v>8</v>
      </c>
      <c r="D17" s="59" t="s">
        <v>7</v>
      </c>
      <c r="E17" s="59">
        <v>12.5</v>
      </c>
      <c r="F17" s="59">
        <v>9</v>
      </c>
      <c r="G17" s="59">
        <v>7.8</v>
      </c>
      <c r="H17" s="60">
        <v>230</v>
      </c>
      <c r="I17" s="61"/>
      <c r="J17" s="134">
        <f t="shared" si="2"/>
        <v>0</v>
      </c>
      <c r="K17" s="207"/>
      <c r="L17" s="207"/>
      <c r="M17" s="7"/>
      <c r="N17" s="207"/>
      <c r="O17" s="207"/>
      <c r="P17" s="207"/>
    </row>
    <row r="18" spans="1:16" ht="19.899999999999999" customHeight="1" x14ac:dyDescent="0.2">
      <c r="A18" s="58" t="s">
        <v>44</v>
      </c>
      <c r="B18" s="208">
        <v>2023</v>
      </c>
      <c r="C18" s="59" t="s">
        <v>15</v>
      </c>
      <c r="D18" s="59" t="s">
        <v>57</v>
      </c>
      <c r="E18" s="59">
        <v>12</v>
      </c>
      <c r="F18" s="59">
        <v>46.6</v>
      </c>
      <c r="G18" s="59">
        <v>7.4</v>
      </c>
      <c r="H18" s="60">
        <v>380</v>
      </c>
      <c r="I18" s="61"/>
      <c r="J18" s="134">
        <f t="shared" si="2"/>
        <v>0</v>
      </c>
      <c r="K18" s="207"/>
      <c r="L18" s="207"/>
      <c r="M18" s="7"/>
      <c r="N18" s="207"/>
      <c r="O18" s="207"/>
      <c r="P18" s="207"/>
    </row>
    <row r="19" spans="1:16" ht="19.149999999999999" customHeight="1" thickBot="1" x14ac:dyDescent="0.25">
      <c r="A19" s="235" t="s">
        <v>33</v>
      </c>
      <c r="B19" s="236">
        <v>2023</v>
      </c>
      <c r="C19" s="236" t="s">
        <v>15</v>
      </c>
      <c r="D19" s="53" t="s">
        <v>7</v>
      </c>
      <c r="E19" s="53">
        <v>13</v>
      </c>
      <c r="F19" s="53">
        <v>0.2</v>
      </c>
      <c r="G19" s="53">
        <v>5</v>
      </c>
      <c r="H19" s="237">
        <v>200</v>
      </c>
      <c r="I19" s="54"/>
      <c r="J19" s="238">
        <f t="shared" si="2"/>
        <v>0</v>
      </c>
      <c r="K19" s="207"/>
      <c r="L19" s="207"/>
      <c r="M19" s="7"/>
      <c r="N19" s="207"/>
      <c r="O19" s="207"/>
      <c r="P19" s="207"/>
    </row>
    <row r="20" spans="1:16" ht="18.600000000000001" customHeight="1" thickTop="1" x14ac:dyDescent="0.2">
      <c r="A20" s="240" t="s">
        <v>49</v>
      </c>
      <c r="B20" s="208">
        <v>2023</v>
      </c>
      <c r="C20" s="56" t="s">
        <v>50</v>
      </c>
      <c r="D20" s="56" t="s">
        <v>7</v>
      </c>
      <c r="E20" s="56">
        <v>13</v>
      </c>
      <c r="F20" s="56">
        <v>0</v>
      </c>
      <c r="G20" s="56">
        <v>5.6</v>
      </c>
      <c r="H20" s="241">
        <v>230</v>
      </c>
      <c r="I20" s="57"/>
      <c r="J20" s="174">
        <f t="shared" si="2"/>
        <v>0</v>
      </c>
      <c r="K20" s="207"/>
      <c r="L20" s="207"/>
      <c r="M20" s="7"/>
      <c r="N20" s="207"/>
      <c r="O20" s="207"/>
      <c r="P20" s="207"/>
    </row>
    <row r="21" spans="1:16" ht="19.899999999999999" customHeight="1" x14ac:dyDescent="0.2">
      <c r="A21" s="58" t="s">
        <v>48</v>
      </c>
      <c r="B21" s="59">
        <v>2022</v>
      </c>
      <c r="C21" s="59" t="s">
        <v>45</v>
      </c>
      <c r="D21" s="59" t="s">
        <v>7</v>
      </c>
      <c r="E21" s="59">
        <v>11.5</v>
      </c>
      <c r="F21" s="59">
        <v>6.3</v>
      </c>
      <c r="G21" s="59">
        <v>7.6</v>
      </c>
      <c r="H21" s="60">
        <v>200</v>
      </c>
      <c r="I21" s="61"/>
      <c r="J21" s="134">
        <f t="shared" ref="J21:J22" si="3">I21*H21</f>
        <v>0</v>
      </c>
      <c r="K21" s="177"/>
      <c r="L21" s="177"/>
      <c r="M21" s="7"/>
      <c r="N21" s="177"/>
      <c r="O21" s="177"/>
      <c r="P21" s="177"/>
    </row>
    <row r="22" spans="1:16" ht="19.899999999999999" customHeight="1" thickBot="1" x14ac:dyDescent="0.25">
      <c r="A22" s="58" t="s">
        <v>44</v>
      </c>
      <c r="B22" s="59">
        <v>2022</v>
      </c>
      <c r="C22" s="59" t="s">
        <v>54</v>
      </c>
      <c r="D22" s="59" t="s">
        <v>7</v>
      </c>
      <c r="E22" s="59">
        <v>12</v>
      </c>
      <c r="F22" s="59">
        <v>6.4</v>
      </c>
      <c r="G22" s="59">
        <v>8.8000000000000007</v>
      </c>
      <c r="H22" s="60">
        <v>230</v>
      </c>
      <c r="I22" s="61"/>
      <c r="J22" s="134">
        <f t="shared" si="3"/>
        <v>0</v>
      </c>
      <c r="K22" s="177"/>
      <c r="L22" s="177"/>
      <c r="M22" s="7"/>
      <c r="N22" s="177"/>
      <c r="O22" s="177"/>
      <c r="P22" s="177"/>
    </row>
    <row r="23" spans="1:16" ht="20.25" customHeight="1" thickTop="1" thickBot="1" x14ac:dyDescent="0.25">
      <c r="A23" s="263" t="s">
        <v>33</v>
      </c>
      <c r="B23" s="167">
        <v>2021</v>
      </c>
      <c r="C23" s="167" t="s">
        <v>15</v>
      </c>
      <c r="D23" s="167" t="s">
        <v>7</v>
      </c>
      <c r="E23" s="167">
        <v>11.5</v>
      </c>
      <c r="F23" s="167">
        <v>0.1</v>
      </c>
      <c r="G23" s="167">
        <v>5.5</v>
      </c>
      <c r="H23" s="168">
        <v>180</v>
      </c>
      <c r="I23" s="169"/>
      <c r="J23" s="175">
        <f t="shared" ref="J23" si="4">I23*H23</f>
        <v>0</v>
      </c>
      <c r="K23" s="158"/>
      <c r="L23" s="158"/>
      <c r="M23" s="7"/>
      <c r="N23" s="158"/>
      <c r="O23" s="158"/>
      <c r="P23" s="158"/>
    </row>
    <row r="24" spans="1:16" ht="20.25" customHeight="1" thickTop="1" x14ac:dyDescent="0.2">
      <c r="A24" s="264" t="s">
        <v>9</v>
      </c>
      <c r="B24" s="83">
        <v>2018</v>
      </c>
      <c r="C24" s="83" t="s">
        <v>15</v>
      </c>
      <c r="D24" s="83" t="s">
        <v>7</v>
      </c>
      <c r="E24" s="83">
        <v>12</v>
      </c>
      <c r="F24" s="83">
        <v>0.1</v>
      </c>
      <c r="G24" s="83">
        <v>5.9</v>
      </c>
      <c r="H24" s="87">
        <v>210</v>
      </c>
      <c r="I24" s="31"/>
      <c r="J24" s="88">
        <f t="shared" ref="J24:J25" si="5">I24*H24</f>
        <v>0</v>
      </c>
      <c r="K24" s="82"/>
      <c r="L24" s="82"/>
      <c r="M24" s="7"/>
      <c r="N24" s="82"/>
      <c r="O24" s="82"/>
      <c r="P24" s="82"/>
    </row>
    <row r="25" spans="1:16" ht="20.25" customHeight="1" thickBot="1" x14ac:dyDescent="0.25">
      <c r="A25" s="235" t="s">
        <v>22</v>
      </c>
      <c r="B25" s="53">
        <v>2018</v>
      </c>
      <c r="C25" s="53" t="s">
        <v>15</v>
      </c>
      <c r="D25" s="53" t="s">
        <v>7</v>
      </c>
      <c r="E25" s="53">
        <v>12.5</v>
      </c>
      <c r="F25" s="53">
        <v>0.1</v>
      </c>
      <c r="G25" s="53">
        <v>5.9</v>
      </c>
      <c r="H25" s="62">
        <v>230</v>
      </c>
      <c r="I25" s="54"/>
      <c r="J25" s="55">
        <f t="shared" si="5"/>
        <v>0</v>
      </c>
      <c r="K25" s="48"/>
      <c r="L25" s="48"/>
      <c r="M25" s="7"/>
      <c r="N25" s="48"/>
      <c r="O25" s="48"/>
      <c r="P25" s="48"/>
    </row>
    <row r="26" spans="1:16" ht="24.75" customHeight="1" thickTop="1" x14ac:dyDescent="0.2">
      <c r="A26" s="80"/>
      <c r="B26" s="80"/>
      <c r="C26" s="80"/>
      <c r="D26" s="80"/>
      <c r="E26" s="80"/>
      <c r="F26" s="80"/>
      <c r="G26" s="81"/>
      <c r="H26" s="11" t="s">
        <v>10</v>
      </c>
      <c r="I26" s="16">
        <f>SUM(I3:I25)</f>
        <v>0</v>
      </c>
      <c r="J26" s="17">
        <f>SUM(J3:J25)</f>
        <v>0</v>
      </c>
      <c r="K26" s="9"/>
      <c r="L26" s="8"/>
      <c r="M26" s="7"/>
      <c r="N26" s="8"/>
      <c r="O26" s="9"/>
      <c r="P26" s="8"/>
    </row>
    <row r="27" spans="1:16" ht="24.75" customHeight="1" x14ac:dyDescent="0.2">
      <c r="A27" s="92" t="s">
        <v>23</v>
      </c>
      <c r="B27" s="93"/>
      <c r="C27" s="93"/>
      <c r="D27" s="93"/>
      <c r="E27" s="93"/>
      <c r="F27" s="93"/>
      <c r="G27" s="93"/>
      <c r="H27" s="93"/>
      <c r="I27" s="93"/>
      <c r="J27" s="93"/>
      <c r="K27" s="9"/>
      <c r="L27" s="8"/>
      <c r="M27" s="7"/>
      <c r="N27" s="8"/>
      <c r="O27" s="9"/>
      <c r="P27" s="8"/>
    </row>
    <row r="28" spans="1:16" ht="24.75" customHeight="1" x14ac:dyDescent="0.2">
      <c r="A28" s="94" t="s">
        <v>24</v>
      </c>
      <c r="B28" s="95"/>
      <c r="C28" s="303"/>
      <c r="D28" s="304"/>
      <c r="E28" s="304"/>
      <c r="F28" s="304"/>
      <c r="G28" s="304"/>
      <c r="H28" s="304"/>
      <c r="I28" s="304"/>
      <c r="J28" s="305"/>
      <c r="K28" s="9"/>
      <c r="L28" s="10"/>
      <c r="M28" s="7"/>
      <c r="N28" s="10"/>
      <c r="O28" s="9"/>
      <c r="P28" s="10"/>
    </row>
    <row r="29" spans="1:16" ht="23.25" customHeight="1" x14ac:dyDescent="0.2">
      <c r="A29" s="96" t="s">
        <v>25</v>
      </c>
      <c r="B29" s="97"/>
      <c r="C29" s="303"/>
      <c r="D29" s="304"/>
      <c r="E29" s="304"/>
      <c r="F29" s="304"/>
      <c r="G29" s="304"/>
      <c r="H29" s="304"/>
      <c r="I29" s="304"/>
      <c r="J29" s="305"/>
      <c r="L29" s="4"/>
      <c r="N29" s="4"/>
    </row>
    <row r="30" spans="1:16" ht="24.75" customHeight="1" x14ac:dyDescent="0.2">
      <c r="A30" s="96" t="s">
        <v>26</v>
      </c>
      <c r="B30" s="97"/>
      <c r="C30" s="303"/>
      <c r="D30" s="304"/>
      <c r="E30" s="304"/>
      <c r="F30" s="304"/>
      <c r="G30" s="304"/>
      <c r="H30" s="304"/>
      <c r="I30" s="304"/>
      <c r="J30" s="305"/>
    </row>
    <row r="31" spans="1:16" ht="21.75" customHeight="1" x14ac:dyDescent="0.2">
      <c r="A31" s="96" t="s">
        <v>27</v>
      </c>
      <c r="B31" s="97"/>
      <c r="C31" s="303"/>
      <c r="D31" s="304"/>
      <c r="E31" s="304"/>
      <c r="F31" s="304"/>
      <c r="G31" s="304"/>
      <c r="H31" s="304"/>
      <c r="I31" s="304"/>
      <c r="J31" s="305"/>
    </row>
    <row r="32" spans="1:16" ht="21.75" customHeight="1" x14ac:dyDescent="0.2">
      <c r="A32" s="98" t="s">
        <v>28</v>
      </c>
      <c r="B32" s="99"/>
      <c r="C32" s="303"/>
      <c r="D32" s="304"/>
      <c r="E32" s="304"/>
      <c r="F32" s="304"/>
      <c r="G32" s="304"/>
      <c r="H32" s="304"/>
      <c r="I32" s="304"/>
      <c r="J32" s="305"/>
    </row>
    <row r="33" spans="1:10" ht="21.75" customHeight="1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00"/>
    </row>
    <row r="34" spans="1:10" ht="21.75" customHeight="1" x14ac:dyDescent="0.2">
      <c r="A34" s="101" t="s">
        <v>29</v>
      </c>
      <c r="B34" s="102"/>
      <c r="C34" s="93"/>
      <c r="D34" s="93"/>
      <c r="E34" s="93"/>
      <c r="F34" s="93"/>
      <c r="G34" s="93"/>
      <c r="H34" s="93"/>
      <c r="I34" s="93"/>
      <c r="J34" s="93"/>
    </row>
    <row r="35" spans="1:10" ht="21.75" customHeight="1" x14ac:dyDescent="0.2">
      <c r="A35" s="94" t="s">
        <v>24</v>
      </c>
      <c r="B35" s="95"/>
      <c r="C35" s="303"/>
      <c r="D35" s="304"/>
      <c r="E35" s="304"/>
      <c r="F35" s="304"/>
      <c r="G35" s="304"/>
      <c r="H35" s="304"/>
      <c r="I35" s="304"/>
      <c r="J35" s="305"/>
    </row>
    <row r="36" spans="1:10" ht="21.75" customHeight="1" x14ac:dyDescent="0.2">
      <c r="A36" s="103" t="s">
        <v>30</v>
      </c>
      <c r="B36" s="97"/>
      <c r="C36" s="303"/>
      <c r="D36" s="304"/>
      <c r="E36" s="304"/>
      <c r="F36" s="304"/>
      <c r="G36" s="304"/>
      <c r="H36" s="304"/>
      <c r="I36" s="304"/>
      <c r="J36" s="305"/>
    </row>
    <row r="37" spans="1:10" ht="21.75" customHeight="1" x14ac:dyDescent="0.2">
      <c r="A37" s="306" t="s">
        <v>28</v>
      </c>
      <c r="B37" s="307"/>
      <c r="C37" s="303"/>
      <c r="D37" s="304"/>
      <c r="E37" s="304"/>
      <c r="F37" s="304"/>
      <c r="G37" s="304"/>
      <c r="H37" s="304"/>
      <c r="I37" s="304"/>
      <c r="J37" s="305"/>
    </row>
    <row r="38" spans="1:10" ht="21.75" customHeight="1" x14ac:dyDescent="0.2"/>
    <row r="39" spans="1:10" ht="21.75" customHeight="1" x14ac:dyDescent="0.2">
      <c r="A39" s="308" t="s">
        <v>31</v>
      </c>
      <c r="B39" s="308"/>
      <c r="C39" s="308"/>
      <c r="D39" s="308"/>
      <c r="E39" s="308"/>
      <c r="F39" s="309" t="s">
        <v>32</v>
      </c>
      <c r="G39" s="309"/>
      <c r="H39" s="309"/>
      <c r="I39" s="309"/>
      <c r="J39" s="309"/>
    </row>
    <row r="40" spans="1:10" x14ac:dyDescent="0.2">
      <c r="A40" s="1"/>
    </row>
    <row r="41" spans="1:10" x14ac:dyDescent="0.2">
      <c r="A41" s="1"/>
    </row>
    <row r="42" spans="1:10" x14ac:dyDescent="0.2">
      <c r="A42" s="1"/>
    </row>
    <row r="43" spans="1:10" x14ac:dyDescent="0.2">
      <c r="A43" s="1"/>
    </row>
    <row r="44" spans="1:10" x14ac:dyDescent="0.2">
      <c r="A44" s="1"/>
    </row>
    <row r="45" spans="1:10" x14ac:dyDescent="0.2">
      <c r="A45" s="1"/>
    </row>
    <row r="46" spans="1:10" x14ac:dyDescent="0.2">
      <c r="A46" s="1"/>
    </row>
    <row r="47" spans="1:10" x14ac:dyDescent="0.2">
      <c r="A47" s="1"/>
    </row>
    <row r="48" spans="1:10" x14ac:dyDescent="0.2">
      <c r="A48" s="1"/>
    </row>
    <row r="49" spans="1:11" x14ac:dyDescent="0.2">
      <c r="A49" s="1"/>
    </row>
    <row r="50" spans="1:11" x14ac:dyDescent="0.2">
      <c r="A50" s="1"/>
    </row>
    <row r="51" spans="1:11" x14ac:dyDescent="0.2">
      <c r="A51" s="1"/>
    </row>
    <row r="52" spans="1:11" x14ac:dyDescent="0.2">
      <c r="A52" s="1"/>
    </row>
    <row r="53" spans="1:11" x14ac:dyDescent="0.2">
      <c r="A53" s="1"/>
    </row>
    <row r="54" spans="1:11" x14ac:dyDescent="0.2">
      <c r="A54" s="1"/>
    </row>
    <row r="55" spans="1:11" x14ac:dyDescent="0.2">
      <c r="A55" s="1"/>
    </row>
    <row r="56" spans="1:11" x14ac:dyDescent="0.2">
      <c r="A56" s="1"/>
    </row>
    <row r="57" spans="1:11" x14ac:dyDescent="0.2">
      <c r="A57" s="1"/>
    </row>
    <row r="58" spans="1:11" x14ac:dyDescent="0.2">
      <c r="A58" s="1"/>
    </row>
    <row r="59" spans="1:11" x14ac:dyDescent="0.2">
      <c r="A59" s="1"/>
    </row>
    <row r="60" spans="1:11" x14ac:dyDescent="0.2">
      <c r="A60" s="1"/>
    </row>
    <row r="61" spans="1:11" x14ac:dyDescent="0.2">
      <c r="A61" s="1"/>
    </row>
    <row r="62" spans="1:11" x14ac:dyDescent="0.2">
      <c r="A62" s="1"/>
    </row>
    <row r="63" spans="1:11" x14ac:dyDescent="0.2">
      <c r="A63" s="1"/>
      <c r="K63" s="1"/>
    </row>
    <row r="64" spans="1:1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</sheetData>
  <sheetProtection algorithmName="SHA-512" hashValue="0CPkqTTV6xour0/ToIqjPRNHTGEl8dgxbSnF5YJTzdW4l1wMBx+1wXaYT1Yd3UAgoknBF87YcUgx9rG0nIP98Q==" saltValue="H5vV+lTN3RY36D3fJWFilQ==" spinCount="100000" sheet="1" objects="1" scenarios="1"/>
  <mergeCells count="21">
    <mergeCell ref="G1:G2"/>
    <mergeCell ref="H1:H2"/>
    <mergeCell ref="K1:L1"/>
    <mergeCell ref="A1:A2"/>
    <mergeCell ref="B1:B2"/>
    <mergeCell ref="C1:C2"/>
    <mergeCell ref="D1:D2"/>
    <mergeCell ref="E1:E2"/>
    <mergeCell ref="F1:F2"/>
    <mergeCell ref="I1:J1"/>
    <mergeCell ref="C28:J28"/>
    <mergeCell ref="C29:J29"/>
    <mergeCell ref="C30:J30"/>
    <mergeCell ref="C31:J31"/>
    <mergeCell ref="C32:J32"/>
    <mergeCell ref="C35:J35"/>
    <mergeCell ref="C36:J36"/>
    <mergeCell ref="A37:B37"/>
    <mergeCell ref="C37:J37"/>
    <mergeCell ref="A39:E39"/>
    <mergeCell ref="F39:J39"/>
  </mergeCells>
  <hyperlinks>
    <hyperlink ref="F39:J39" r:id="rId1" display="zpracování a ochrana osobních údajů"/>
  </hyperlinks>
  <printOptions verticalCentered="1"/>
  <pageMargins left="0.70866141732283472" right="0.59055118110236227" top="0.78740157480314965" bottom="7.874015748031496E-2" header="0.11811023622047245" footer="0.51181102362204722"/>
  <pageSetup scale="86" orientation="landscape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C39" sqref="C39"/>
    </sheetView>
  </sheetViews>
  <sheetFormatPr defaultColWidth="9.140625" defaultRowHeight="12.75" x14ac:dyDescent="0.2"/>
  <cols>
    <col min="1" max="1" width="22.140625" style="15" customWidth="1"/>
    <col min="2" max="2" width="7.28515625" style="15" customWidth="1"/>
    <col min="3" max="3" width="18" style="15" customWidth="1"/>
    <col min="4" max="4" width="11.28515625" style="15" customWidth="1"/>
    <col min="5" max="5" width="9.140625" style="15"/>
    <col min="6" max="6" width="7.5703125" style="15" customWidth="1"/>
    <col min="7" max="7" width="9" style="15" customWidth="1"/>
    <col min="8" max="8" width="10.85546875" style="15" customWidth="1"/>
    <col min="9" max="9" width="7.28515625" style="15" customWidth="1"/>
    <col min="10" max="10" width="8.5703125" style="15" customWidth="1"/>
    <col min="11" max="11" width="7.28515625" style="15" customWidth="1"/>
    <col min="12" max="12" width="8.5703125" style="15" customWidth="1"/>
    <col min="13" max="13" width="7.28515625" style="15" customWidth="1"/>
    <col min="14" max="14" width="8.5703125" style="15" customWidth="1"/>
    <col min="15" max="15" width="7.28515625" style="15" customWidth="1"/>
    <col min="16" max="16" width="8.5703125" style="15" customWidth="1"/>
    <col min="17" max="17" width="7.28515625" style="15" customWidth="1"/>
    <col min="18" max="18" width="8.5703125" style="15" customWidth="1"/>
    <col min="19" max="19" width="7.28515625" style="15" customWidth="1"/>
    <col min="20" max="20" width="8.5703125" style="15" customWidth="1"/>
    <col min="21" max="16384" width="9.140625" style="15"/>
  </cols>
  <sheetData>
    <row r="1" spans="1:20" ht="17.25" customHeight="1" x14ac:dyDescent="0.2">
      <c r="A1" s="320" t="s">
        <v>0</v>
      </c>
      <c r="B1" s="326" t="s">
        <v>1</v>
      </c>
      <c r="C1" s="321" t="s">
        <v>2</v>
      </c>
      <c r="D1" s="326" t="s">
        <v>3</v>
      </c>
      <c r="E1" s="321" t="s">
        <v>4</v>
      </c>
      <c r="F1" s="321" t="s">
        <v>5</v>
      </c>
      <c r="G1" s="321" t="s">
        <v>6</v>
      </c>
      <c r="H1" s="323" t="s">
        <v>20</v>
      </c>
      <c r="I1" s="24" t="s">
        <v>16</v>
      </c>
      <c r="J1" s="25"/>
      <c r="K1" s="24" t="s">
        <v>16</v>
      </c>
      <c r="L1" s="25"/>
      <c r="M1" s="24" t="s">
        <v>16</v>
      </c>
      <c r="N1" s="26"/>
      <c r="O1" s="24" t="s">
        <v>16</v>
      </c>
      <c r="P1" s="27"/>
      <c r="Q1" s="319" t="s">
        <v>17</v>
      </c>
      <c r="R1" s="320"/>
      <c r="S1" s="28"/>
      <c r="T1" s="23"/>
    </row>
    <row r="2" spans="1:20" ht="15.75" customHeight="1" thickBot="1" x14ac:dyDescent="0.25">
      <c r="A2" s="325"/>
      <c r="B2" s="327"/>
      <c r="C2" s="322"/>
      <c r="D2" s="327"/>
      <c r="E2" s="322"/>
      <c r="F2" s="322"/>
      <c r="G2" s="322"/>
      <c r="H2" s="324"/>
      <c r="I2" s="12" t="s">
        <v>11</v>
      </c>
      <c r="J2" s="22" t="s">
        <v>12</v>
      </c>
      <c r="K2" s="12" t="s">
        <v>11</v>
      </c>
      <c r="L2" s="22" t="s">
        <v>12</v>
      </c>
      <c r="M2" s="12" t="s">
        <v>11</v>
      </c>
      <c r="N2" s="22" t="s">
        <v>12</v>
      </c>
      <c r="O2" s="12" t="s">
        <v>11</v>
      </c>
      <c r="P2" s="39" t="s">
        <v>12</v>
      </c>
      <c r="Q2" s="13" t="s">
        <v>11</v>
      </c>
      <c r="R2" s="21" t="s">
        <v>12</v>
      </c>
      <c r="S2" s="20"/>
      <c r="T2" s="20"/>
    </row>
    <row r="3" spans="1:20" ht="21" customHeight="1" thickTop="1" x14ac:dyDescent="0.2">
      <c r="A3" s="187" t="str">
        <f>Mail!A3</f>
        <v>Cuvée Růženy</v>
      </c>
      <c r="B3" s="63">
        <f>Mail!B3</f>
        <v>2024</v>
      </c>
      <c r="C3" s="64" t="s">
        <v>58</v>
      </c>
      <c r="D3" s="64" t="str">
        <f>Mail!D3</f>
        <v>suché</v>
      </c>
      <c r="E3" s="64">
        <f>Mail!E3</f>
        <v>13.5</v>
      </c>
      <c r="F3" s="64">
        <f>Mail!F3</f>
        <v>1.3</v>
      </c>
      <c r="G3" s="64">
        <f>Mail!G3</f>
        <v>6.6</v>
      </c>
      <c r="H3" s="188">
        <f>Mail!H3</f>
        <v>180</v>
      </c>
      <c r="I3" s="189"/>
      <c r="J3" s="65"/>
      <c r="K3" s="66"/>
      <c r="L3" s="65"/>
      <c r="M3" s="66"/>
      <c r="N3" s="65"/>
      <c r="O3" s="66"/>
      <c r="P3" s="65"/>
      <c r="Q3" s="67"/>
      <c r="R3" s="190"/>
      <c r="S3" s="249"/>
      <c r="T3" s="249"/>
    </row>
    <row r="4" spans="1:20" ht="21" customHeight="1" x14ac:dyDescent="0.2">
      <c r="A4" s="135" t="str">
        <f>Mail!A4</f>
        <v>Veltlínské zelené</v>
      </c>
      <c r="B4" s="136">
        <f>Mail!B4</f>
        <v>2024</v>
      </c>
      <c r="C4" s="137" t="str">
        <f>Mail!C4</f>
        <v>VOC</v>
      </c>
      <c r="D4" s="137" t="str">
        <f>Mail!D4</f>
        <v>suché</v>
      </c>
      <c r="E4" s="137">
        <f>Mail!E4</f>
        <v>14</v>
      </c>
      <c r="F4" s="137">
        <f>Mail!F4</f>
        <v>2.2999999999999998</v>
      </c>
      <c r="G4" s="137">
        <f>Mail!G4</f>
        <v>6.7</v>
      </c>
      <c r="H4" s="138">
        <f>Mail!H4</f>
        <v>190</v>
      </c>
      <c r="I4" s="139"/>
      <c r="J4" s="140"/>
      <c r="K4" s="141"/>
      <c r="L4" s="140"/>
      <c r="M4" s="141"/>
      <c r="N4" s="140"/>
      <c r="O4" s="141"/>
      <c r="P4" s="140"/>
      <c r="Q4" s="142"/>
      <c r="R4" s="143"/>
      <c r="S4" s="249"/>
      <c r="T4" s="249"/>
    </row>
    <row r="5" spans="1:20" ht="21" customHeight="1" x14ac:dyDescent="0.2">
      <c r="A5" s="73" t="str">
        <f>Mail!A5</f>
        <v>Rulandské šedé</v>
      </c>
      <c r="B5" s="68">
        <f>Mail!B5</f>
        <v>2024</v>
      </c>
      <c r="C5" s="69" t="str">
        <f>Mail!C5</f>
        <v>pozdní sběr</v>
      </c>
      <c r="D5" s="69" t="str">
        <f>Mail!D5</f>
        <v>suché</v>
      </c>
      <c r="E5" s="69">
        <f>Mail!E5</f>
        <v>14</v>
      </c>
      <c r="F5" s="69">
        <f>Mail!F5</f>
        <v>7.9</v>
      </c>
      <c r="G5" s="69">
        <f>Mail!G5</f>
        <v>7.9</v>
      </c>
      <c r="H5" s="70">
        <f>Mail!H5</f>
        <v>230</v>
      </c>
      <c r="I5" s="71"/>
      <c r="J5" s="72"/>
      <c r="K5" s="29"/>
      <c r="L5" s="72"/>
      <c r="M5" s="29"/>
      <c r="N5" s="72"/>
      <c r="O5" s="29"/>
      <c r="P5" s="72"/>
      <c r="Q5" s="30"/>
      <c r="R5" s="74"/>
      <c r="S5" s="249"/>
      <c r="T5" s="249"/>
    </row>
    <row r="6" spans="1:20" ht="21" customHeight="1" x14ac:dyDescent="0.2">
      <c r="A6" s="73" t="str">
        <f>Mail!A6</f>
        <v>Tramín červený</v>
      </c>
      <c r="B6" s="68">
        <f>Mail!B6</f>
        <v>2024</v>
      </c>
      <c r="C6" s="69" t="str">
        <f>Mail!C6</f>
        <v>VOC</v>
      </c>
      <c r="D6" s="69" t="str">
        <f>Mail!D6</f>
        <v>suché</v>
      </c>
      <c r="E6" s="69">
        <f>Mail!E6</f>
        <v>14</v>
      </c>
      <c r="F6" s="69">
        <f>Mail!F6</f>
        <v>6.3</v>
      </c>
      <c r="G6" s="69">
        <f>Mail!G6</f>
        <v>6.7</v>
      </c>
      <c r="H6" s="70">
        <f>Mail!H6</f>
        <v>230</v>
      </c>
      <c r="I6" s="71"/>
      <c r="J6" s="72"/>
      <c r="K6" s="29"/>
      <c r="L6" s="72"/>
      <c r="M6" s="29"/>
      <c r="N6" s="72"/>
      <c r="O6" s="29"/>
      <c r="P6" s="72"/>
      <c r="Q6" s="30"/>
      <c r="R6" s="74"/>
      <c r="S6" s="249"/>
      <c r="T6" s="249"/>
    </row>
    <row r="7" spans="1:20" ht="21" customHeight="1" x14ac:dyDescent="0.2">
      <c r="A7" s="73" t="str">
        <f>Mail!A7</f>
        <v>Ryzlink vlašský</v>
      </c>
      <c r="B7" s="68">
        <f>Mail!B7</f>
        <v>2024</v>
      </c>
      <c r="C7" s="69" t="str">
        <f>Mail!C7</f>
        <v>kabinet</v>
      </c>
      <c r="D7" s="69" t="str">
        <f>Mail!D7</f>
        <v>suché</v>
      </c>
      <c r="E7" s="69">
        <f>Mail!E7</f>
        <v>0</v>
      </c>
      <c r="F7" s="69">
        <f>Mail!F7</f>
        <v>0</v>
      </c>
      <c r="G7" s="69">
        <f>Mail!G7</f>
        <v>0</v>
      </c>
      <c r="H7" s="70">
        <f>Mail!H7</f>
        <v>0</v>
      </c>
      <c r="I7" s="71"/>
      <c r="J7" s="72"/>
      <c r="K7" s="29"/>
      <c r="L7" s="72"/>
      <c r="M7" s="29"/>
      <c r="N7" s="72"/>
      <c r="O7" s="29"/>
      <c r="P7" s="72"/>
      <c r="Q7" s="30"/>
      <c r="R7" s="74"/>
      <c r="S7" s="249"/>
      <c r="T7" s="249"/>
    </row>
    <row r="8" spans="1:20" ht="21" customHeight="1" x14ac:dyDescent="0.2">
      <c r="A8" s="73" t="str">
        <f>Mail!A8</f>
        <v>Ryzlink rýnský</v>
      </c>
      <c r="B8" s="68">
        <f>Mail!B8</f>
        <v>2024</v>
      </c>
      <c r="C8" s="69" t="str">
        <f>Mail!C8</f>
        <v>VOC</v>
      </c>
      <c r="D8" s="69" t="str">
        <f>Mail!D8</f>
        <v>suché</v>
      </c>
      <c r="E8" s="69">
        <f>Mail!E8</f>
        <v>12.5</v>
      </c>
      <c r="F8" s="69">
        <f>Mail!F8</f>
        <v>6.2</v>
      </c>
      <c r="G8" s="69">
        <f>Mail!G8</f>
        <v>7.3</v>
      </c>
      <c r="H8" s="70">
        <f>Mail!H8</f>
        <v>230</v>
      </c>
      <c r="I8" s="71"/>
      <c r="J8" s="72"/>
      <c r="K8" s="29"/>
      <c r="L8" s="72"/>
      <c r="M8" s="29"/>
      <c r="N8" s="72"/>
      <c r="O8" s="29"/>
      <c r="P8" s="72"/>
      <c r="Q8" s="30"/>
      <c r="R8" s="74"/>
      <c r="S8" s="249"/>
      <c r="T8" s="249"/>
    </row>
    <row r="9" spans="1:20" ht="21" customHeight="1" x14ac:dyDescent="0.2">
      <c r="A9" s="73" t="str">
        <f>Mail!A9</f>
        <v>Ryzlink rýnský</v>
      </c>
      <c r="B9" s="68">
        <f>Mail!B9</f>
        <v>2024</v>
      </c>
      <c r="C9" s="69" t="str">
        <f>Mail!C9</f>
        <v>pozdní sběr</v>
      </c>
      <c r="D9" s="69" t="str">
        <f>Mail!D9</f>
        <v>suché</v>
      </c>
      <c r="E9" s="69">
        <f>Mail!E9</f>
        <v>12.5</v>
      </c>
      <c r="F9" s="69">
        <f>Mail!F9</f>
        <v>0.5</v>
      </c>
      <c r="G9" s="69">
        <f>Mail!G9</f>
        <v>6.8</v>
      </c>
      <c r="H9" s="70">
        <f>Mail!H9</f>
        <v>230</v>
      </c>
      <c r="I9" s="71"/>
      <c r="J9" s="72"/>
      <c r="K9" s="29"/>
      <c r="L9" s="72"/>
      <c r="M9" s="29"/>
      <c r="N9" s="72"/>
      <c r="O9" s="29"/>
      <c r="P9" s="72"/>
      <c r="Q9" s="30"/>
      <c r="R9" s="74"/>
      <c r="S9" s="249"/>
      <c r="T9" s="249"/>
    </row>
    <row r="10" spans="1:20" ht="21" customHeight="1" x14ac:dyDescent="0.2">
      <c r="A10" s="73" t="str">
        <f>Mail!A10</f>
        <v>Rosé Svatovavřinecké</v>
      </c>
      <c r="B10" s="68">
        <f>Mail!B10</f>
        <v>2024</v>
      </c>
      <c r="C10" s="69" t="str">
        <f>Mail!C10</f>
        <v>pozdní sběr</v>
      </c>
      <c r="D10" s="69" t="str">
        <f>Mail!D10</f>
        <v>suché</v>
      </c>
      <c r="E10" s="69">
        <f>Mail!E10</f>
        <v>13</v>
      </c>
      <c r="F10" s="69">
        <f>Mail!F10</f>
        <v>4</v>
      </c>
      <c r="G10" s="69">
        <f>Mail!G10</f>
        <v>5.9</v>
      </c>
      <c r="H10" s="70">
        <f>Mail!H10</f>
        <v>180</v>
      </c>
      <c r="I10" s="71"/>
      <c r="J10" s="72"/>
      <c r="K10" s="29"/>
      <c r="L10" s="72"/>
      <c r="M10" s="29"/>
      <c r="N10" s="72"/>
      <c r="O10" s="29"/>
      <c r="P10" s="72"/>
      <c r="Q10" s="30"/>
      <c r="R10" s="74"/>
      <c r="S10" s="249"/>
      <c r="T10" s="249"/>
    </row>
    <row r="11" spans="1:20" ht="21" customHeight="1" thickBot="1" x14ac:dyDescent="0.25">
      <c r="A11" s="295" t="str">
        <f>Mail!A14</f>
        <v>Mošt Krišpínek</v>
      </c>
      <c r="B11" s="296">
        <f>Mail!B14</f>
        <v>2024</v>
      </c>
      <c r="C11" s="297" t="str">
        <f>Mail!C14</f>
        <v>100% hroznový mošt</v>
      </c>
      <c r="D11" s="297" t="str">
        <f>Mail!D14</f>
        <v>x</v>
      </c>
      <c r="E11" s="297">
        <f>Mail!E14</f>
        <v>0</v>
      </c>
      <c r="F11" s="297" t="str">
        <f>Mail!F14</f>
        <v>x</v>
      </c>
      <c r="G11" s="297" t="str">
        <f>Mail!G14</f>
        <v>x</v>
      </c>
      <c r="H11" s="298">
        <f>Mail!H14</f>
        <v>130</v>
      </c>
      <c r="I11" s="299"/>
      <c r="J11" s="27"/>
      <c r="K11" s="89"/>
      <c r="L11" s="27"/>
      <c r="M11" s="89"/>
      <c r="N11" s="27"/>
      <c r="O11" s="89"/>
      <c r="P11" s="27"/>
      <c r="Q11" s="90"/>
      <c r="R11" s="300"/>
      <c r="S11" s="282"/>
      <c r="T11" s="282"/>
    </row>
    <row r="12" spans="1:20" ht="21" customHeight="1" thickTop="1" x14ac:dyDescent="0.2">
      <c r="A12" s="271" t="str">
        <f>Mail!A15</f>
        <v>Frizzante</v>
      </c>
      <c r="B12" s="272">
        <f>Mail!B15</f>
        <v>2023</v>
      </c>
      <c r="C12" s="273" t="s">
        <v>58</v>
      </c>
      <c r="D12" s="273" t="str">
        <f>Mail!D15</f>
        <v>polosuché</v>
      </c>
      <c r="E12" s="273">
        <f>Mail!E15</f>
        <v>11.5</v>
      </c>
      <c r="F12" s="273">
        <f>Mail!F15</f>
        <v>8.6</v>
      </c>
      <c r="G12" s="273">
        <f>Mail!G15</f>
        <v>5.8</v>
      </c>
      <c r="H12" s="274">
        <f>Mail!H15</f>
        <v>170</v>
      </c>
      <c r="I12" s="275"/>
      <c r="J12" s="268"/>
      <c r="K12" s="276"/>
      <c r="L12" s="268"/>
      <c r="M12" s="276"/>
      <c r="N12" s="268"/>
      <c r="O12" s="276"/>
      <c r="P12" s="268"/>
      <c r="Q12" s="277"/>
      <c r="R12" s="278"/>
      <c r="S12" s="233"/>
      <c r="T12" s="233"/>
    </row>
    <row r="13" spans="1:20" ht="21" customHeight="1" x14ac:dyDescent="0.2">
      <c r="A13" s="73" t="str">
        <f>Mail!A16</f>
        <v>Ryzlink vlašský</v>
      </c>
      <c r="B13" s="68">
        <f>Mail!B16</f>
        <v>2023</v>
      </c>
      <c r="C13" s="69" t="str">
        <f>Mail!C16</f>
        <v>kabinet</v>
      </c>
      <c r="D13" s="69" t="str">
        <f>Mail!D16</f>
        <v>suché</v>
      </c>
      <c r="E13" s="69">
        <f>Mail!E16</f>
        <v>11.5</v>
      </c>
      <c r="F13" s="69">
        <f>Mail!F16</f>
        <v>7.5</v>
      </c>
      <c r="G13" s="69">
        <f>Mail!G16</f>
        <v>7.1</v>
      </c>
      <c r="H13" s="70">
        <f>Mail!H16</f>
        <v>200</v>
      </c>
      <c r="I13" s="71"/>
      <c r="J13" s="72"/>
      <c r="K13" s="29"/>
      <c r="L13" s="72"/>
      <c r="M13" s="29"/>
      <c r="N13" s="72"/>
      <c r="O13" s="29"/>
      <c r="P13" s="72"/>
      <c r="Q13" s="30"/>
      <c r="R13" s="74"/>
      <c r="S13" s="209"/>
      <c r="T13" s="209"/>
    </row>
    <row r="14" spans="1:20" ht="21" customHeight="1" x14ac:dyDescent="0.2">
      <c r="A14" s="73" t="str">
        <f>Mail!A17</f>
        <v>Ryzlink rýnský</v>
      </c>
      <c r="B14" s="68">
        <f>Mail!B17</f>
        <v>2023</v>
      </c>
      <c r="C14" s="69" t="str">
        <f>Mail!C17</f>
        <v>pozdní sběr</v>
      </c>
      <c r="D14" s="69" t="str">
        <f>Mail!D17</f>
        <v>suché</v>
      </c>
      <c r="E14" s="69">
        <f>Mail!E17</f>
        <v>12.5</v>
      </c>
      <c r="F14" s="69">
        <f>Mail!F17</f>
        <v>9</v>
      </c>
      <c r="G14" s="69">
        <f>Mail!G17</f>
        <v>7.8</v>
      </c>
      <c r="H14" s="70">
        <f>Mail!H17</f>
        <v>230</v>
      </c>
      <c r="I14" s="71"/>
      <c r="J14" s="72"/>
      <c r="K14" s="29"/>
      <c r="L14" s="72"/>
      <c r="M14" s="29"/>
      <c r="N14" s="72"/>
      <c r="O14" s="29"/>
      <c r="P14" s="72"/>
      <c r="Q14" s="30"/>
      <c r="R14" s="74"/>
      <c r="S14" s="209"/>
      <c r="T14" s="209"/>
    </row>
    <row r="15" spans="1:20" ht="21" customHeight="1" thickBot="1" x14ac:dyDescent="0.25">
      <c r="A15" s="242" t="str">
        <f>Mail!A18</f>
        <v>Ryzlink rýnský</v>
      </c>
      <c r="B15" s="77">
        <f>Mail!B18</f>
        <v>2023</v>
      </c>
      <c r="C15" s="78" t="s">
        <v>58</v>
      </c>
      <c r="D15" s="78" t="str">
        <f>Mail!D18</f>
        <v>sladké</v>
      </c>
      <c r="E15" s="78">
        <f>Mail!E18</f>
        <v>12</v>
      </c>
      <c r="F15" s="78">
        <f>Mail!F18</f>
        <v>46.6</v>
      </c>
      <c r="G15" s="78">
        <f>Mail!G18</f>
        <v>7.4</v>
      </c>
      <c r="H15" s="243">
        <f>Mail!H18</f>
        <v>380</v>
      </c>
      <c r="I15" s="244"/>
      <c r="J15" s="79"/>
      <c r="K15" s="45"/>
      <c r="L15" s="79"/>
      <c r="M15" s="45"/>
      <c r="N15" s="79"/>
      <c r="O15" s="45"/>
      <c r="P15" s="79"/>
      <c r="Q15" s="46"/>
      <c r="R15" s="245"/>
      <c r="S15" s="209"/>
      <c r="T15" s="209"/>
    </row>
    <row r="16" spans="1:20" ht="21" customHeight="1" thickTop="1" x14ac:dyDescent="0.2">
      <c r="A16" s="73" t="str">
        <f>Mail!A21</f>
        <v>Ryzlink vlašský</v>
      </c>
      <c r="B16" s="68">
        <f>Mail!B21</f>
        <v>2022</v>
      </c>
      <c r="C16" s="69" t="str">
        <f>Mail!C21</f>
        <v>kabinet</v>
      </c>
      <c r="D16" s="69" t="str">
        <f>Mail!D21</f>
        <v>suché</v>
      </c>
      <c r="E16" s="69">
        <f>Mail!E21</f>
        <v>11.5</v>
      </c>
      <c r="F16" s="69">
        <f>Mail!F21</f>
        <v>6.3</v>
      </c>
      <c r="G16" s="69">
        <f>Mail!G21</f>
        <v>7.6</v>
      </c>
      <c r="H16" s="70">
        <f>Mail!H21</f>
        <v>200</v>
      </c>
      <c r="I16" s="71"/>
      <c r="J16" s="72"/>
      <c r="K16" s="29"/>
      <c r="L16" s="72"/>
      <c r="M16" s="29"/>
      <c r="N16" s="72"/>
      <c r="O16" s="29"/>
      <c r="P16" s="72"/>
      <c r="Q16" s="30"/>
      <c r="R16" s="74"/>
      <c r="S16" s="178"/>
      <c r="T16" s="178"/>
    </row>
    <row r="17" spans="1:20" ht="21" customHeight="1" thickBot="1" x14ac:dyDescent="0.25">
      <c r="A17" s="242" t="str">
        <f>Mail!A22</f>
        <v>Ryzlink rýnský</v>
      </c>
      <c r="B17" s="77">
        <f>Mail!B22</f>
        <v>2022</v>
      </c>
      <c r="C17" s="78" t="str">
        <f>Mail!C22</f>
        <v>VOC</v>
      </c>
      <c r="D17" s="78" t="str">
        <f>Mail!D22</f>
        <v>suché</v>
      </c>
      <c r="E17" s="78">
        <f>Mail!E22</f>
        <v>12</v>
      </c>
      <c r="F17" s="78">
        <f>Mail!F22</f>
        <v>6.4</v>
      </c>
      <c r="G17" s="78">
        <f>Mail!G22</f>
        <v>8.8000000000000007</v>
      </c>
      <c r="H17" s="243">
        <f>Mail!H22</f>
        <v>230</v>
      </c>
      <c r="I17" s="244"/>
      <c r="J17" s="79"/>
      <c r="K17" s="45"/>
      <c r="L17" s="79"/>
      <c r="M17" s="45"/>
      <c r="N17" s="79"/>
      <c r="O17" s="45"/>
      <c r="P17" s="79"/>
      <c r="Q17" s="46"/>
      <c r="R17" s="245"/>
      <c r="S17" s="178"/>
      <c r="T17" s="178"/>
    </row>
    <row r="18" spans="1:20" ht="21" customHeight="1" thickTop="1" x14ac:dyDescent="0.2">
      <c r="A18" s="33"/>
      <c r="B18" s="33"/>
      <c r="C18" s="33"/>
      <c r="D18" s="33"/>
      <c r="E18" s="33"/>
      <c r="F18" s="33"/>
      <c r="G18" s="33"/>
      <c r="H18" s="34" t="s">
        <v>21</v>
      </c>
      <c r="I18" s="35"/>
      <c r="J18" s="36"/>
      <c r="K18" s="37"/>
      <c r="L18" s="36"/>
      <c r="M18" s="37"/>
      <c r="N18" s="36"/>
      <c r="O18" s="37"/>
      <c r="P18" s="36"/>
      <c r="Q18" s="37"/>
      <c r="R18" s="38"/>
      <c r="S18" s="23"/>
      <c r="T18" s="23"/>
    </row>
    <row r="19" spans="1:20" ht="21" customHeight="1" x14ac:dyDescent="0.2">
      <c r="A19" s="320" t="s">
        <v>46</v>
      </c>
      <c r="B19" s="326" t="s">
        <v>1</v>
      </c>
      <c r="C19" s="321" t="s">
        <v>2</v>
      </c>
      <c r="D19" s="326" t="s">
        <v>3</v>
      </c>
      <c r="E19" s="321" t="s">
        <v>4</v>
      </c>
      <c r="F19" s="321" t="s">
        <v>5</v>
      </c>
      <c r="G19" s="321" t="s">
        <v>6</v>
      </c>
      <c r="H19" s="323" t="s">
        <v>20</v>
      </c>
      <c r="I19" s="24" t="s">
        <v>16</v>
      </c>
      <c r="J19" s="25"/>
      <c r="K19" s="24" t="s">
        <v>16</v>
      </c>
      <c r="L19" s="25"/>
      <c r="M19" s="24" t="s">
        <v>16</v>
      </c>
      <c r="N19" s="26"/>
      <c r="O19" s="24" t="s">
        <v>16</v>
      </c>
      <c r="P19" s="27"/>
      <c r="Q19" s="319" t="s">
        <v>17</v>
      </c>
      <c r="R19" s="320"/>
      <c r="S19" s="28"/>
      <c r="T19" s="23"/>
    </row>
    <row r="20" spans="1:20" ht="21" customHeight="1" thickBot="1" x14ac:dyDescent="0.25">
      <c r="A20" s="325"/>
      <c r="B20" s="327"/>
      <c r="C20" s="322"/>
      <c r="D20" s="327"/>
      <c r="E20" s="322"/>
      <c r="F20" s="322"/>
      <c r="G20" s="322"/>
      <c r="H20" s="324"/>
      <c r="I20" s="12" t="s">
        <v>11</v>
      </c>
      <c r="J20" s="86" t="s">
        <v>12</v>
      </c>
      <c r="K20" s="12" t="s">
        <v>11</v>
      </c>
      <c r="L20" s="86" t="s">
        <v>12</v>
      </c>
      <c r="M20" s="12" t="s">
        <v>11</v>
      </c>
      <c r="N20" s="86" t="s">
        <v>12</v>
      </c>
      <c r="O20" s="12" t="s">
        <v>11</v>
      </c>
      <c r="P20" s="86" t="s">
        <v>12</v>
      </c>
      <c r="Q20" s="13" t="s">
        <v>11</v>
      </c>
      <c r="R20" s="85" t="s">
        <v>12</v>
      </c>
      <c r="S20" s="84"/>
      <c r="T20" s="84"/>
    </row>
    <row r="21" spans="1:20" ht="21" customHeight="1" thickTop="1" x14ac:dyDescent="0.2">
      <c r="A21" s="210" t="str">
        <f>Mail!A11</f>
        <v>Dornfelder</v>
      </c>
      <c r="B21" s="63">
        <f>Mail!B11</f>
        <v>2024</v>
      </c>
      <c r="C21" s="225" t="str">
        <f>Mail!C11</f>
        <v>výběr z hroznů</v>
      </c>
      <c r="D21" s="225" t="str">
        <f>Mail!D11</f>
        <v>suché</v>
      </c>
      <c r="E21" s="225">
        <f>Mail!E11</f>
        <v>13</v>
      </c>
      <c r="F21" s="225">
        <f>Mail!F11</f>
        <v>0.2</v>
      </c>
      <c r="G21" s="225">
        <f>Mail!G11</f>
        <v>5.5</v>
      </c>
      <c r="H21" s="212">
        <f>Mail!H11</f>
        <v>220</v>
      </c>
      <c r="I21" s="215"/>
      <c r="J21" s="65"/>
      <c r="K21" s="218"/>
      <c r="L21" s="65"/>
      <c r="M21" s="218"/>
      <c r="N21" s="65"/>
      <c r="O21" s="218"/>
      <c r="P21" s="65"/>
      <c r="Q21" s="221"/>
      <c r="R21" s="163"/>
      <c r="S21" s="249"/>
      <c r="T21" s="249"/>
    </row>
    <row r="22" spans="1:20" ht="21" customHeight="1" x14ac:dyDescent="0.2">
      <c r="A22" s="211" t="str">
        <f>Mail!A12</f>
        <v>Strassberg</v>
      </c>
      <c r="B22" s="68">
        <f>Mail!B12</f>
        <v>2024</v>
      </c>
      <c r="C22" s="226" t="str">
        <f>Mail!C12</f>
        <v>výběr z hroznů</v>
      </c>
      <c r="D22" s="226" t="str">
        <f>Mail!D12</f>
        <v>suché</v>
      </c>
      <c r="E22" s="226">
        <f>Mail!E12</f>
        <v>12.5</v>
      </c>
      <c r="F22" s="226">
        <f>Mail!F12</f>
        <v>0.1</v>
      </c>
      <c r="G22" s="226">
        <f>Mail!G12</f>
        <v>5.8</v>
      </c>
      <c r="H22" s="213">
        <f>Mail!H12</f>
        <v>220</v>
      </c>
      <c r="I22" s="216"/>
      <c r="J22" s="72"/>
      <c r="K22" s="219"/>
      <c r="L22" s="72"/>
      <c r="M22" s="219"/>
      <c r="N22" s="72"/>
      <c r="O22" s="219"/>
      <c r="P22" s="72"/>
      <c r="Q22" s="222"/>
      <c r="R22" s="193"/>
      <c r="S22" s="249"/>
      <c r="T22" s="249"/>
    </row>
    <row r="23" spans="1:20" ht="21" customHeight="1" thickBot="1" x14ac:dyDescent="0.25">
      <c r="A23" s="228" t="str">
        <f>Mail!A13</f>
        <v xml:space="preserve">Merlot </v>
      </c>
      <c r="B23" s="224">
        <f>Mail!B13</f>
        <v>2024</v>
      </c>
      <c r="C23" s="227" t="str">
        <f>Mail!C13</f>
        <v>výběr z hroznů</v>
      </c>
      <c r="D23" s="227" t="str">
        <f>Mail!D13</f>
        <v>suché</v>
      </c>
      <c r="E23" s="227">
        <f>Mail!E13</f>
        <v>0</v>
      </c>
      <c r="F23" s="227">
        <f>Mail!F13</f>
        <v>0</v>
      </c>
      <c r="G23" s="227">
        <f>Mail!G13</f>
        <v>0</v>
      </c>
      <c r="H23" s="214">
        <f>Mail!H13</f>
        <v>0</v>
      </c>
      <c r="I23" s="217"/>
      <c r="J23" s="27"/>
      <c r="K23" s="220"/>
      <c r="L23" s="265"/>
      <c r="M23" s="220"/>
      <c r="N23" s="27"/>
      <c r="O23" s="220"/>
      <c r="P23" s="27"/>
      <c r="Q23" s="223"/>
      <c r="R23" s="266"/>
      <c r="S23" s="249"/>
      <c r="T23" s="249"/>
    </row>
    <row r="24" spans="1:20" ht="21" customHeight="1" thickTop="1" x14ac:dyDescent="0.2">
      <c r="A24" s="211" t="str">
        <f>Mail!A19</f>
        <v>Strassberg</v>
      </c>
      <c r="B24" s="68">
        <f>Mail!B19</f>
        <v>2023</v>
      </c>
      <c r="C24" s="226" t="s">
        <v>58</v>
      </c>
      <c r="D24" s="226" t="str">
        <f>Mail!D19</f>
        <v>suché</v>
      </c>
      <c r="E24" s="226">
        <f>Mail!E19</f>
        <v>13</v>
      </c>
      <c r="F24" s="226">
        <f>Mail!F19</f>
        <v>0.2</v>
      </c>
      <c r="G24" s="226">
        <f>Mail!G19</f>
        <v>5</v>
      </c>
      <c r="H24" s="213">
        <f>Mail!H19</f>
        <v>200</v>
      </c>
      <c r="I24" s="216"/>
      <c r="J24" s="72"/>
      <c r="K24" s="219"/>
      <c r="L24" s="72"/>
      <c r="M24" s="219"/>
      <c r="N24" s="72"/>
      <c r="O24" s="219"/>
      <c r="P24" s="72"/>
      <c r="Q24" s="222"/>
      <c r="R24" s="193"/>
      <c r="S24" s="209"/>
      <c r="T24" s="209"/>
    </row>
    <row r="25" spans="1:20" ht="21" customHeight="1" thickBot="1" x14ac:dyDescent="0.25">
      <c r="A25" s="228" t="str">
        <f>Mail!A20</f>
        <v>Merlot</v>
      </c>
      <c r="B25" s="224">
        <f>Mail!B20</f>
        <v>2023</v>
      </c>
      <c r="C25" s="227" t="str">
        <f>Mail!C20</f>
        <v>výběr z hroznů</v>
      </c>
      <c r="D25" s="227" t="str">
        <f>Mail!D20</f>
        <v>suché</v>
      </c>
      <c r="E25" s="227">
        <v>13</v>
      </c>
      <c r="F25" s="227">
        <v>0</v>
      </c>
      <c r="G25" s="227">
        <v>5.6</v>
      </c>
      <c r="H25" s="214">
        <v>230</v>
      </c>
      <c r="I25" s="217"/>
      <c r="J25" s="27"/>
      <c r="K25" s="220"/>
      <c r="L25" s="265"/>
      <c r="M25" s="220"/>
      <c r="N25" s="27"/>
      <c r="O25" s="220"/>
      <c r="P25" s="27"/>
      <c r="Q25" s="223"/>
      <c r="R25" s="266"/>
      <c r="S25" s="209"/>
      <c r="T25" s="209"/>
    </row>
    <row r="26" spans="1:20" ht="21" customHeight="1" thickTop="1" thickBot="1" x14ac:dyDescent="0.25">
      <c r="A26" s="229" t="str">
        <f>Mail!A23</f>
        <v>Strassberg</v>
      </c>
      <c r="B26" s="180">
        <f>Mail!B23</f>
        <v>2021</v>
      </c>
      <c r="C26" s="181" t="str">
        <f>IF(Mail!C23="moravské zemské víno","MZV",Mail!C23)</f>
        <v>MZV</v>
      </c>
      <c r="D26" s="181" t="str">
        <f>Mail!D23</f>
        <v>suché</v>
      </c>
      <c r="E26" s="181">
        <f>Mail!E23</f>
        <v>11.5</v>
      </c>
      <c r="F26" s="181">
        <f>Mail!F23</f>
        <v>0.1</v>
      </c>
      <c r="G26" s="181">
        <f>Mail!G23</f>
        <v>5.5</v>
      </c>
      <c r="H26" s="230">
        <f>Mail!H23</f>
        <v>180</v>
      </c>
      <c r="I26" s="231"/>
      <c r="J26" s="184"/>
      <c r="K26" s="185"/>
      <c r="L26" s="184"/>
      <c r="M26" s="185"/>
      <c r="N26" s="184"/>
      <c r="O26" s="185"/>
      <c r="P26" s="184"/>
      <c r="Q26" s="186"/>
      <c r="R26" s="239"/>
      <c r="S26" s="159"/>
      <c r="T26" s="159"/>
    </row>
    <row r="27" spans="1:20" ht="21" customHeight="1" thickTop="1" x14ac:dyDescent="0.2">
      <c r="A27" s="40" t="str">
        <f>Mail!A24</f>
        <v>André</v>
      </c>
      <c r="B27" s="18">
        <f>Mail!B24</f>
        <v>2018</v>
      </c>
      <c r="C27" s="19" t="str">
        <f>IF(Mail!C24="moravské zemské víno","MZV",Mail!C24)</f>
        <v>MZV</v>
      </c>
      <c r="D27" s="19" t="str">
        <f>Mail!D24</f>
        <v>suché</v>
      </c>
      <c r="E27" s="19">
        <f>Mail!E24</f>
        <v>12</v>
      </c>
      <c r="F27" s="19">
        <f>Mail!F24</f>
        <v>0.1</v>
      </c>
      <c r="G27" s="19">
        <f>Mail!G24</f>
        <v>5.9</v>
      </c>
      <c r="H27" s="41">
        <f>Mail!H24</f>
        <v>210</v>
      </c>
      <c r="I27" s="47"/>
      <c r="J27" s="27"/>
      <c r="K27" s="89"/>
      <c r="L27" s="27"/>
      <c r="M27" s="89"/>
      <c r="N27" s="27"/>
      <c r="O27" s="89"/>
      <c r="P27" s="27"/>
      <c r="Q27" s="90"/>
      <c r="R27" s="91"/>
      <c r="S27" s="23"/>
      <c r="T27" s="23"/>
    </row>
    <row r="28" spans="1:20" ht="21" customHeight="1" thickBot="1" x14ac:dyDescent="0.25">
      <c r="A28" s="42" t="str">
        <f>Mail!A25</f>
        <v>Pinot</v>
      </c>
      <c r="B28" s="43">
        <f>Mail!B25</f>
        <v>2018</v>
      </c>
      <c r="C28" s="44" t="str">
        <f>IF(Mail!C25="moravské zemské víno","MZV",Mail!C25)</f>
        <v>MZV</v>
      </c>
      <c r="D28" s="44" t="str">
        <f>Mail!D25</f>
        <v>suché</v>
      </c>
      <c r="E28" s="44">
        <f>Mail!E25</f>
        <v>12.5</v>
      </c>
      <c r="F28" s="44">
        <f>Mail!F25</f>
        <v>0.1</v>
      </c>
      <c r="G28" s="44">
        <f>Mail!G25</f>
        <v>5.9</v>
      </c>
      <c r="H28" s="75">
        <f>Mail!H25</f>
        <v>230</v>
      </c>
      <c r="I28" s="76"/>
      <c r="J28" s="50"/>
      <c r="K28" s="49"/>
      <c r="L28" s="50"/>
      <c r="M28" s="49"/>
      <c r="N28" s="50"/>
      <c r="O28" s="49"/>
      <c r="P28" s="50"/>
      <c r="Q28" s="51"/>
      <c r="R28" s="52"/>
      <c r="S28" s="23"/>
      <c r="T28" s="23"/>
    </row>
    <row r="29" spans="1:20" ht="21" customHeight="1" thickTop="1" x14ac:dyDescent="0.2">
      <c r="A29" s="33"/>
      <c r="B29" s="33"/>
      <c r="C29" s="33"/>
      <c r="D29" s="33"/>
      <c r="E29" s="33"/>
      <c r="F29" s="33"/>
      <c r="G29" s="33"/>
      <c r="H29" s="34" t="s">
        <v>21</v>
      </c>
      <c r="I29" s="35"/>
      <c r="J29" s="36"/>
      <c r="K29" s="37"/>
      <c r="L29" s="36"/>
      <c r="M29" s="37"/>
      <c r="N29" s="36"/>
      <c r="O29" s="37"/>
      <c r="P29" s="36"/>
      <c r="Q29" s="37"/>
      <c r="R29" s="38"/>
    </row>
    <row r="30" spans="1:20" x14ac:dyDescent="0.2">
      <c r="A30" s="15" t="s">
        <v>52</v>
      </c>
      <c r="B30" s="15">
        <v>2024</v>
      </c>
      <c r="C30" s="15" t="s">
        <v>58</v>
      </c>
      <c r="D30" s="15" t="s">
        <v>7</v>
      </c>
      <c r="E30" s="15">
        <v>13.5</v>
      </c>
      <c r="F30" s="15">
        <v>1.3</v>
      </c>
      <c r="G30" s="15">
        <v>6.6</v>
      </c>
      <c r="H30" s="15">
        <v>180</v>
      </c>
    </row>
    <row r="31" spans="1:20" x14ac:dyDescent="0.2">
      <c r="A31" s="15" t="s">
        <v>47</v>
      </c>
      <c r="B31" s="15">
        <v>2024</v>
      </c>
      <c r="C31" s="251" t="s">
        <v>54</v>
      </c>
      <c r="D31" s="15" t="s">
        <v>7</v>
      </c>
      <c r="E31" s="15">
        <v>14</v>
      </c>
      <c r="F31" s="15">
        <v>2.2999999999999998</v>
      </c>
      <c r="G31" s="15">
        <v>6.7</v>
      </c>
      <c r="H31" s="15">
        <v>190</v>
      </c>
    </row>
    <row r="32" spans="1:20" x14ac:dyDescent="0.2">
      <c r="A32" s="15" t="s">
        <v>73</v>
      </c>
      <c r="B32" s="15">
        <v>2024</v>
      </c>
      <c r="C32" s="15" t="s">
        <v>74</v>
      </c>
      <c r="D32" s="15" t="s">
        <v>7</v>
      </c>
      <c r="E32" s="15">
        <v>14</v>
      </c>
      <c r="F32" s="15">
        <v>7.9</v>
      </c>
      <c r="G32" s="15">
        <v>7.9</v>
      </c>
      <c r="H32" s="15">
        <v>230</v>
      </c>
    </row>
    <row r="33" spans="1:8" x14ac:dyDescent="0.2">
      <c r="A33" s="15" t="s">
        <v>43</v>
      </c>
      <c r="B33" s="15">
        <v>2024</v>
      </c>
      <c r="C33" s="15" t="s">
        <v>54</v>
      </c>
      <c r="D33" s="15" t="s">
        <v>7</v>
      </c>
      <c r="E33" s="15">
        <v>14</v>
      </c>
      <c r="F33" s="15">
        <v>6.3</v>
      </c>
      <c r="G33" s="15">
        <v>6.7</v>
      </c>
      <c r="H33" s="15">
        <v>230</v>
      </c>
    </row>
    <row r="34" spans="1:8" x14ac:dyDescent="0.2">
      <c r="A34" s="15" t="s">
        <v>48</v>
      </c>
      <c r="B34" s="15">
        <v>2024</v>
      </c>
      <c r="C34" s="15" t="s">
        <v>45</v>
      </c>
      <c r="D34" s="15" t="s">
        <v>7</v>
      </c>
      <c r="E34" s="15">
        <v>0</v>
      </c>
      <c r="F34" s="14">
        <v>0</v>
      </c>
      <c r="G34" s="15">
        <v>0</v>
      </c>
      <c r="H34" s="15">
        <v>0</v>
      </c>
    </row>
    <row r="35" spans="1:8" x14ac:dyDescent="0.2">
      <c r="A35" s="15" t="s">
        <v>44</v>
      </c>
      <c r="B35" s="15">
        <v>2024</v>
      </c>
      <c r="C35" s="15" t="s">
        <v>54</v>
      </c>
      <c r="D35" s="15" t="s">
        <v>7</v>
      </c>
      <c r="E35" s="15">
        <v>12.5</v>
      </c>
      <c r="F35" s="14">
        <v>6.2</v>
      </c>
      <c r="G35" s="15">
        <v>7.3</v>
      </c>
      <c r="H35" s="15">
        <v>230</v>
      </c>
    </row>
    <row r="36" spans="1:8" x14ac:dyDescent="0.2">
      <c r="A36" s="15" t="s">
        <v>44</v>
      </c>
      <c r="B36" s="15">
        <v>2024</v>
      </c>
      <c r="C36" s="15" t="s">
        <v>74</v>
      </c>
      <c r="D36" s="15" t="s">
        <v>7</v>
      </c>
      <c r="E36" s="15">
        <v>12.5</v>
      </c>
      <c r="F36" s="15">
        <v>0.5</v>
      </c>
      <c r="G36" s="15">
        <v>6.8</v>
      </c>
      <c r="H36" s="15">
        <v>230</v>
      </c>
    </row>
    <row r="37" spans="1:8" x14ac:dyDescent="0.2">
      <c r="A37" s="15" t="s">
        <v>75</v>
      </c>
      <c r="B37" s="15">
        <v>2024</v>
      </c>
      <c r="C37" s="15" t="s">
        <v>74</v>
      </c>
      <c r="D37" s="15" t="s">
        <v>7</v>
      </c>
      <c r="E37" s="15">
        <v>13</v>
      </c>
      <c r="F37" s="15">
        <v>4</v>
      </c>
      <c r="G37" s="15">
        <v>5.9</v>
      </c>
      <c r="H37" s="15">
        <v>180</v>
      </c>
    </row>
    <row r="38" spans="1:8" x14ac:dyDescent="0.2">
      <c r="A38" s="15" t="s">
        <v>53</v>
      </c>
      <c r="B38" s="15">
        <v>2024</v>
      </c>
      <c r="C38" s="15" t="s">
        <v>76</v>
      </c>
      <c r="D38" s="15" t="s">
        <v>7</v>
      </c>
      <c r="E38" s="15">
        <v>13</v>
      </c>
      <c r="F38" s="15">
        <v>0.2</v>
      </c>
      <c r="G38" s="15">
        <v>5.5</v>
      </c>
      <c r="H38" s="15">
        <v>200</v>
      </c>
    </row>
    <row r="39" spans="1:8" x14ac:dyDescent="0.2">
      <c r="A39" s="15" t="s">
        <v>33</v>
      </c>
      <c r="B39" s="15">
        <v>2024</v>
      </c>
      <c r="C39" s="15" t="s">
        <v>76</v>
      </c>
      <c r="D39" s="15" t="s">
        <v>7</v>
      </c>
      <c r="E39" s="15">
        <v>12.5</v>
      </c>
      <c r="F39" s="15">
        <v>0.1</v>
      </c>
      <c r="G39" s="15">
        <v>5.8</v>
      </c>
      <c r="H39" s="15">
        <v>200</v>
      </c>
    </row>
    <row r="40" spans="1:8" x14ac:dyDescent="0.2">
      <c r="A40" s="15" t="s">
        <v>77</v>
      </c>
      <c r="B40" s="15">
        <v>2024</v>
      </c>
      <c r="C40" s="15" t="s">
        <v>76</v>
      </c>
      <c r="D40" s="15" t="s">
        <v>7</v>
      </c>
      <c r="E40" s="15">
        <v>0</v>
      </c>
      <c r="F40" s="15">
        <v>0</v>
      </c>
      <c r="G40" s="15">
        <v>0</v>
      </c>
      <c r="H40" s="15">
        <v>0</v>
      </c>
    </row>
  </sheetData>
  <mergeCells count="18">
    <mergeCell ref="F19:F20"/>
    <mergeCell ref="G19:G20"/>
    <mergeCell ref="H19:H20"/>
    <mergeCell ref="Q19:R19"/>
    <mergeCell ref="A19:A20"/>
    <mergeCell ref="B19:B20"/>
    <mergeCell ref="C19:C20"/>
    <mergeCell ref="D19:D20"/>
    <mergeCell ref="E19:E20"/>
    <mergeCell ref="Q1:R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39370078740157483" right="0.39370078740157483" top="1.1811023622047245" bottom="0.78740157480314965" header="0.31496062992125984" footer="0.39370078740157483"/>
  <pageSetup paperSize="9" scale="81" orientation="landscape" r:id="rId1"/>
  <headerFooter>
    <oddHeader>&amp;L&amp;G</oddHeader>
    <oddFooter>&amp;RRadek Sedláček
+420 724 916 004
radek@sedlacekkurdejov.cz
www.sedlacekkurdejov.cz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workbookViewId="0">
      <selection activeCell="B28" sqref="B28"/>
    </sheetView>
  </sheetViews>
  <sheetFormatPr defaultColWidth="9.140625" defaultRowHeight="12.75" x14ac:dyDescent="0.2"/>
  <cols>
    <col min="1" max="1" width="22.140625" style="15" customWidth="1"/>
    <col min="2" max="2" width="7.28515625" style="15" customWidth="1"/>
    <col min="3" max="3" width="18.42578125" style="15" customWidth="1"/>
    <col min="4" max="4" width="11.28515625" style="15" customWidth="1"/>
    <col min="5" max="5" width="9.140625" style="15"/>
    <col min="6" max="6" width="7.5703125" style="15" customWidth="1"/>
    <col min="7" max="7" width="9" style="15" customWidth="1"/>
    <col min="8" max="9" width="10.85546875" style="15" customWidth="1"/>
    <col min="10" max="10" width="11.7109375" style="15" customWidth="1"/>
    <col min="11" max="11" width="7.28515625" style="15" customWidth="1"/>
    <col min="12" max="12" width="8.5703125" style="15" customWidth="1"/>
    <col min="13" max="16384" width="9.140625" style="15"/>
  </cols>
  <sheetData>
    <row r="1" spans="1:12" ht="17.25" customHeight="1" x14ac:dyDescent="0.2">
      <c r="A1" s="320" t="s">
        <v>46</v>
      </c>
      <c r="B1" s="326" t="s">
        <v>1</v>
      </c>
      <c r="C1" s="321" t="s">
        <v>2</v>
      </c>
      <c r="D1" s="326" t="s">
        <v>3</v>
      </c>
      <c r="E1" s="321" t="s">
        <v>4</v>
      </c>
      <c r="F1" s="321" t="s">
        <v>5</v>
      </c>
      <c r="G1" s="321" t="s">
        <v>6</v>
      </c>
      <c r="H1" s="323" t="s">
        <v>20</v>
      </c>
      <c r="I1" s="24" t="s">
        <v>16</v>
      </c>
      <c r="J1" s="25"/>
      <c r="K1" s="28"/>
      <c r="L1" s="23"/>
    </row>
    <row r="2" spans="1:12" ht="15.75" customHeight="1" thickBot="1" x14ac:dyDescent="0.25">
      <c r="A2" s="325"/>
      <c r="B2" s="327"/>
      <c r="C2" s="322"/>
      <c r="D2" s="327"/>
      <c r="E2" s="322"/>
      <c r="F2" s="322"/>
      <c r="G2" s="322"/>
      <c r="H2" s="324"/>
      <c r="I2" s="12" t="s">
        <v>11</v>
      </c>
      <c r="J2" s="105" t="s">
        <v>12</v>
      </c>
      <c r="K2" s="104"/>
      <c r="L2" s="104"/>
    </row>
    <row r="3" spans="1:12" ht="21" customHeight="1" thickTop="1" x14ac:dyDescent="0.2">
      <c r="A3" s="187" t="str">
        <f>Mail!A3</f>
        <v>Cuvée Růženy</v>
      </c>
      <c r="B3" s="63">
        <f>Mail!B3</f>
        <v>2024</v>
      </c>
      <c r="C3" s="64" t="s">
        <v>58</v>
      </c>
      <c r="D3" s="64" t="str">
        <f>Mail!D3</f>
        <v>suché</v>
      </c>
      <c r="E3" s="64">
        <f>Mail!E3</f>
        <v>13.5</v>
      </c>
      <c r="F3" s="64">
        <f>Mail!F3</f>
        <v>1.3</v>
      </c>
      <c r="G3" s="64">
        <f>Mail!G3</f>
        <v>6.6</v>
      </c>
      <c r="H3" s="188">
        <f>Mail!H3</f>
        <v>180</v>
      </c>
      <c r="I3" s="189"/>
      <c r="J3" s="65"/>
      <c r="K3" s="249"/>
      <c r="L3" s="249"/>
    </row>
    <row r="4" spans="1:12" ht="21" customHeight="1" x14ac:dyDescent="0.2">
      <c r="A4" s="73" t="str">
        <f>Mail!A4</f>
        <v>Veltlínské zelené</v>
      </c>
      <c r="B4" s="68">
        <f>Mail!B4</f>
        <v>2024</v>
      </c>
      <c r="C4" s="69" t="str">
        <f>Mail!C4</f>
        <v>VOC</v>
      </c>
      <c r="D4" s="69" t="str">
        <f>Mail!D4</f>
        <v>suché</v>
      </c>
      <c r="E4" s="69">
        <f>Mail!E4</f>
        <v>14</v>
      </c>
      <c r="F4" s="69">
        <f>Mail!F4</f>
        <v>2.2999999999999998</v>
      </c>
      <c r="G4" s="69">
        <f>Mail!G4</f>
        <v>6.7</v>
      </c>
      <c r="H4" s="70">
        <f>Mail!H4</f>
        <v>190</v>
      </c>
      <c r="I4" s="71"/>
      <c r="J4" s="72"/>
      <c r="K4" s="249"/>
      <c r="L4" s="249"/>
    </row>
    <row r="5" spans="1:12" ht="21" customHeight="1" x14ac:dyDescent="0.2">
      <c r="A5" s="73" t="str">
        <f>Mail!A5</f>
        <v>Rulandské šedé</v>
      </c>
      <c r="B5" s="68">
        <f>Mail!B5</f>
        <v>2024</v>
      </c>
      <c r="C5" s="69" t="str">
        <f>Mail!C5</f>
        <v>pozdní sběr</v>
      </c>
      <c r="D5" s="69" t="str">
        <f>Mail!D5</f>
        <v>suché</v>
      </c>
      <c r="E5" s="69">
        <f>Mail!E5</f>
        <v>14</v>
      </c>
      <c r="F5" s="69">
        <f>Mail!F5</f>
        <v>7.9</v>
      </c>
      <c r="G5" s="69">
        <f>Mail!G5</f>
        <v>7.9</v>
      </c>
      <c r="H5" s="70">
        <f>Mail!H5</f>
        <v>230</v>
      </c>
      <c r="I5" s="71"/>
      <c r="J5" s="72"/>
      <c r="K5" s="249"/>
      <c r="L5" s="249"/>
    </row>
    <row r="6" spans="1:12" ht="21" customHeight="1" x14ac:dyDescent="0.2">
      <c r="A6" s="73" t="str">
        <f>Mail!A6</f>
        <v>Tramín červený</v>
      </c>
      <c r="B6" s="68">
        <f>Mail!B6</f>
        <v>2024</v>
      </c>
      <c r="C6" s="69" t="str">
        <f>Mail!C6</f>
        <v>VOC</v>
      </c>
      <c r="D6" s="69" t="str">
        <f>Mail!D6</f>
        <v>suché</v>
      </c>
      <c r="E6" s="69">
        <f>Mail!E6</f>
        <v>14</v>
      </c>
      <c r="F6" s="69">
        <f>Mail!F6</f>
        <v>6.3</v>
      </c>
      <c r="G6" s="69">
        <f>Mail!G6</f>
        <v>6.7</v>
      </c>
      <c r="H6" s="70">
        <f>Mail!H6</f>
        <v>230</v>
      </c>
      <c r="I6" s="71"/>
      <c r="J6" s="72"/>
      <c r="K6" s="249"/>
      <c r="L6" s="249"/>
    </row>
    <row r="7" spans="1:12" ht="21" customHeight="1" x14ac:dyDescent="0.2">
      <c r="A7" s="73" t="str">
        <f>Mail!A7</f>
        <v>Ryzlink vlašský</v>
      </c>
      <c r="B7" s="68">
        <f>Mail!B7</f>
        <v>2024</v>
      </c>
      <c r="C7" s="69" t="str">
        <f>Mail!C7</f>
        <v>kabinet</v>
      </c>
      <c r="D7" s="69" t="str">
        <f>Mail!D7</f>
        <v>suché</v>
      </c>
      <c r="E7" s="69">
        <f>Mail!E7</f>
        <v>0</v>
      </c>
      <c r="F7" s="69">
        <f>Mail!F7</f>
        <v>0</v>
      </c>
      <c r="G7" s="69">
        <f>Mail!G7</f>
        <v>0</v>
      </c>
      <c r="H7" s="70">
        <f>Mail!H7</f>
        <v>0</v>
      </c>
      <c r="I7" s="71"/>
      <c r="J7" s="72"/>
      <c r="K7" s="249"/>
      <c r="L7" s="249"/>
    </row>
    <row r="8" spans="1:12" ht="21" customHeight="1" x14ac:dyDescent="0.2">
      <c r="A8" s="135" t="str">
        <f>Mail!A8</f>
        <v>Ryzlink rýnský</v>
      </c>
      <c r="B8" s="136">
        <f>Mail!B8</f>
        <v>2024</v>
      </c>
      <c r="C8" s="137" t="str">
        <f>Mail!C8</f>
        <v>VOC</v>
      </c>
      <c r="D8" s="137" t="str">
        <f>Mail!D8</f>
        <v>suché</v>
      </c>
      <c r="E8" s="137">
        <f>Mail!E8</f>
        <v>12.5</v>
      </c>
      <c r="F8" s="137">
        <f>Mail!F8</f>
        <v>6.2</v>
      </c>
      <c r="G8" s="137">
        <f>Mail!G8</f>
        <v>7.3</v>
      </c>
      <c r="H8" s="138">
        <f>Mail!H8</f>
        <v>230</v>
      </c>
      <c r="I8" s="139"/>
      <c r="J8" s="140"/>
      <c r="K8" s="249"/>
      <c r="L8" s="249"/>
    </row>
    <row r="9" spans="1:12" ht="21" customHeight="1" x14ac:dyDescent="0.2">
      <c r="A9" s="73" t="str">
        <f>Mail!A9</f>
        <v>Ryzlink rýnský</v>
      </c>
      <c r="B9" s="68">
        <f>Mail!B9</f>
        <v>2024</v>
      </c>
      <c r="C9" s="69" t="str">
        <f>Mail!C9</f>
        <v>pozdní sběr</v>
      </c>
      <c r="D9" s="69" t="str">
        <f>Mail!D9</f>
        <v>suché</v>
      </c>
      <c r="E9" s="69">
        <f>Mail!E9</f>
        <v>12.5</v>
      </c>
      <c r="F9" s="69">
        <f>Mail!F9</f>
        <v>0.5</v>
      </c>
      <c r="G9" s="69">
        <f>Mail!G9</f>
        <v>6.8</v>
      </c>
      <c r="H9" s="70">
        <f>Mail!H9</f>
        <v>230</v>
      </c>
      <c r="I9" s="71"/>
      <c r="J9" s="72"/>
      <c r="K9" s="249"/>
      <c r="L9" s="249"/>
    </row>
    <row r="10" spans="1:12" ht="21" customHeight="1" x14ac:dyDescent="0.2">
      <c r="A10" s="73" t="str">
        <f>Mail!A10</f>
        <v>Rosé Svatovavřinecké</v>
      </c>
      <c r="B10" s="68">
        <f>Mail!B10</f>
        <v>2024</v>
      </c>
      <c r="C10" s="69" t="str">
        <f>Mail!C10</f>
        <v>pozdní sběr</v>
      </c>
      <c r="D10" s="69" t="str">
        <f>Mail!D10</f>
        <v>suché</v>
      </c>
      <c r="E10" s="69">
        <f>Mail!E10</f>
        <v>13</v>
      </c>
      <c r="F10" s="69">
        <f>Mail!F10</f>
        <v>4</v>
      </c>
      <c r="G10" s="69">
        <f>Mail!G10</f>
        <v>5.9</v>
      </c>
      <c r="H10" s="70">
        <f>Mail!H10</f>
        <v>180</v>
      </c>
      <c r="I10" s="71"/>
      <c r="J10" s="72"/>
      <c r="K10" s="249"/>
      <c r="L10" s="249"/>
    </row>
    <row r="11" spans="1:12" ht="21" customHeight="1" thickBot="1" x14ac:dyDescent="0.25">
      <c r="A11" s="242" t="str">
        <f>Mail!A14</f>
        <v>Mošt Krišpínek</v>
      </c>
      <c r="B11" s="77">
        <f>Mail!B14</f>
        <v>2024</v>
      </c>
      <c r="C11" s="78" t="str">
        <f>Mail!C14</f>
        <v>100% hroznový mošt</v>
      </c>
      <c r="D11" s="78" t="str">
        <f>Mail!D14</f>
        <v>x</v>
      </c>
      <c r="E11" s="78">
        <f>Mail!E14</f>
        <v>0</v>
      </c>
      <c r="F11" s="78" t="str">
        <f>Mail!F14</f>
        <v>x</v>
      </c>
      <c r="G11" s="78" t="str">
        <f>Mail!G14</f>
        <v>x</v>
      </c>
      <c r="H11" s="243">
        <f>Mail!H14</f>
        <v>130</v>
      </c>
      <c r="I11" s="244"/>
      <c r="J11" s="79"/>
      <c r="K11" s="282"/>
      <c r="L11" s="282"/>
    </row>
    <row r="12" spans="1:12" ht="21" customHeight="1" thickTop="1" x14ac:dyDescent="0.2">
      <c r="A12" s="135" t="str">
        <f>Mail!A15</f>
        <v>Frizzante</v>
      </c>
      <c r="B12" s="136">
        <f>Mail!B15</f>
        <v>2023</v>
      </c>
      <c r="C12" s="137" t="s">
        <v>58</v>
      </c>
      <c r="D12" s="137" t="str">
        <f>Mail!D15</f>
        <v>polosuché</v>
      </c>
      <c r="E12" s="137">
        <f>Mail!E15</f>
        <v>11.5</v>
      </c>
      <c r="F12" s="137">
        <f>Mail!F15</f>
        <v>8.6</v>
      </c>
      <c r="G12" s="137">
        <f>Mail!G15</f>
        <v>5.8</v>
      </c>
      <c r="H12" s="138">
        <f>Mail!H15</f>
        <v>170</v>
      </c>
      <c r="I12" s="139"/>
      <c r="J12" s="140"/>
      <c r="K12" s="233"/>
      <c r="L12" s="233"/>
    </row>
    <row r="13" spans="1:12" ht="21.75" customHeight="1" x14ac:dyDescent="0.2">
      <c r="A13" s="73" t="str">
        <f>Mail!A16</f>
        <v>Ryzlink vlašský</v>
      </c>
      <c r="B13" s="68">
        <f>Mail!B16</f>
        <v>2023</v>
      </c>
      <c r="C13" s="69" t="str">
        <f>Mail!C16</f>
        <v>kabinet</v>
      </c>
      <c r="D13" s="69" t="str">
        <f>Mail!D16</f>
        <v>suché</v>
      </c>
      <c r="E13" s="69">
        <f>Mail!E16</f>
        <v>11.5</v>
      </c>
      <c r="F13" s="69">
        <f>Mail!F16</f>
        <v>7.5</v>
      </c>
      <c r="G13" s="69">
        <f>Mail!G16</f>
        <v>7.1</v>
      </c>
      <c r="H13" s="70">
        <f>Mail!H16</f>
        <v>200</v>
      </c>
      <c r="I13" s="71"/>
      <c r="J13" s="72"/>
      <c r="K13" s="209"/>
      <c r="L13" s="209"/>
    </row>
    <row r="14" spans="1:12" ht="21.75" customHeight="1" x14ac:dyDescent="0.2">
      <c r="A14" s="73" t="str">
        <f>Mail!A17</f>
        <v>Ryzlink rýnský</v>
      </c>
      <c r="B14" s="68">
        <f>Mail!B17</f>
        <v>2023</v>
      </c>
      <c r="C14" s="69" t="str">
        <f>Mail!C17</f>
        <v>pozdní sběr</v>
      </c>
      <c r="D14" s="69" t="str">
        <f>Mail!D17</f>
        <v>suché</v>
      </c>
      <c r="E14" s="69">
        <f>Mail!E17</f>
        <v>12.5</v>
      </c>
      <c r="F14" s="69">
        <f>Mail!F17</f>
        <v>9</v>
      </c>
      <c r="G14" s="69">
        <f>Mail!G17</f>
        <v>7.8</v>
      </c>
      <c r="H14" s="70">
        <f>Mail!H17</f>
        <v>230</v>
      </c>
      <c r="I14" s="71"/>
      <c r="J14" s="72"/>
      <c r="K14" s="209"/>
      <c r="L14" s="209"/>
    </row>
    <row r="15" spans="1:12" ht="21.75" customHeight="1" thickBot="1" x14ac:dyDescent="0.25">
      <c r="A15" s="179" t="str">
        <f>Mail!A18</f>
        <v>Ryzlink rýnský</v>
      </c>
      <c r="B15" s="180">
        <f>Mail!B18</f>
        <v>2023</v>
      </c>
      <c r="C15" s="181" t="s">
        <v>58</v>
      </c>
      <c r="D15" s="181" t="str">
        <f>Mail!D18</f>
        <v>sladké</v>
      </c>
      <c r="E15" s="181">
        <f>Mail!E18</f>
        <v>12</v>
      </c>
      <c r="F15" s="181">
        <f>Mail!F18</f>
        <v>46.6</v>
      </c>
      <c r="G15" s="181">
        <f>Mail!G18</f>
        <v>7.4</v>
      </c>
      <c r="H15" s="182">
        <f>Mail!H18</f>
        <v>380</v>
      </c>
      <c r="I15" s="183"/>
      <c r="J15" s="184"/>
      <c r="K15" s="209"/>
      <c r="L15" s="209"/>
    </row>
    <row r="16" spans="1:12" ht="21.75" customHeight="1" thickTop="1" x14ac:dyDescent="0.2">
      <c r="A16" s="73" t="str">
        <f>Mail!A21</f>
        <v>Ryzlink vlašský</v>
      </c>
      <c r="B16" s="68">
        <f>Mail!B21</f>
        <v>2022</v>
      </c>
      <c r="C16" s="69" t="str">
        <f>Mail!C21</f>
        <v>kabinet</v>
      </c>
      <c r="D16" s="69" t="str">
        <f>Mail!D21</f>
        <v>suché</v>
      </c>
      <c r="E16" s="69">
        <f>Mail!E21</f>
        <v>11.5</v>
      </c>
      <c r="F16" s="69">
        <f>Mail!F21</f>
        <v>6.3</v>
      </c>
      <c r="G16" s="69">
        <f>Mail!G21</f>
        <v>7.6</v>
      </c>
      <c r="H16" s="70">
        <f>Mail!H21</f>
        <v>200</v>
      </c>
      <c r="I16" s="71"/>
      <c r="J16" s="72"/>
      <c r="K16" s="178"/>
      <c r="L16" s="178"/>
    </row>
    <row r="17" spans="1:12" ht="21.75" customHeight="1" thickBot="1" x14ac:dyDescent="0.25">
      <c r="A17" s="73" t="str">
        <f>Mail!A22</f>
        <v>Ryzlink rýnský</v>
      </c>
      <c r="B17" s="68">
        <f>Mail!B22</f>
        <v>2022</v>
      </c>
      <c r="C17" s="69" t="str">
        <f>Mail!C22</f>
        <v>VOC</v>
      </c>
      <c r="D17" s="69" t="str">
        <f>Mail!D22</f>
        <v>suché</v>
      </c>
      <c r="E17" s="69">
        <f>Mail!E22</f>
        <v>12</v>
      </c>
      <c r="F17" s="69">
        <f>Mail!F22</f>
        <v>6.4</v>
      </c>
      <c r="G17" s="69">
        <f>Mail!G22</f>
        <v>8.8000000000000007</v>
      </c>
      <c r="H17" s="70">
        <f>Mail!H22</f>
        <v>230</v>
      </c>
      <c r="I17" s="71"/>
      <c r="J17" s="72"/>
      <c r="K17" s="178"/>
      <c r="L17" s="178"/>
    </row>
    <row r="18" spans="1:12" ht="21" customHeight="1" thickTop="1" thickBot="1" x14ac:dyDescent="0.25">
      <c r="A18" s="106"/>
      <c r="B18" s="106"/>
      <c r="C18" s="106"/>
      <c r="D18" s="106"/>
      <c r="E18" s="106"/>
      <c r="F18" s="106"/>
      <c r="G18" s="106"/>
      <c r="H18" s="107"/>
      <c r="I18" s="108"/>
      <c r="J18" s="108"/>
      <c r="K18" s="23"/>
      <c r="L18" s="23"/>
    </row>
    <row r="19" spans="1:12" ht="21" customHeight="1" thickTop="1" x14ac:dyDescent="0.2">
      <c r="A19" s="161" t="str">
        <f>Mail!A11</f>
        <v>Dornfelder</v>
      </c>
      <c r="B19" s="63">
        <f>Mail!B11</f>
        <v>2024</v>
      </c>
      <c r="C19" s="64" t="str">
        <f>Mail!C11</f>
        <v>výběr z hroznů</v>
      </c>
      <c r="D19" s="64" t="str">
        <f>Mail!D11</f>
        <v>suché</v>
      </c>
      <c r="E19" s="64">
        <f>Mail!E11</f>
        <v>13</v>
      </c>
      <c r="F19" s="64">
        <f>Mail!F11</f>
        <v>0.2</v>
      </c>
      <c r="G19" s="64">
        <f>Mail!G11</f>
        <v>5.5</v>
      </c>
      <c r="H19" s="162">
        <f>Mail!H11</f>
        <v>220</v>
      </c>
      <c r="I19" s="267"/>
      <c r="J19" s="268"/>
      <c r="K19" s="23"/>
      <c r="L19" s="23"/>
    </row>
    <row r="20" spans="1:12" ht="21" customHeight="1" x14ac:dyDescent="0.2">
      <c r="A20" s="191" t="str">
        <f>Mail!A12</f>
        <v>Strassberg</v>
      </c>
      <c r="B20" s="68">
        <f>Mail!B12</f>
        <v>2024</v>
      </c>
      <c r="C20" s="69" t="str">
        <f>Mail!C12</f>
        <v>výběr z hroznů</v>
      </c>
      <c r="D20" s="69" t="str">
        <f>Mail!D12</f>
        <v>suché</v>
      </c>
      <c r="E20" s="69">
        <f>Mail!E12</f>
        <v>12.5</v>
      </c>
      <c r="F20" s="69">
        <f>Mail!F12</f>
        <v>0.1</v>
      </c>
      <c r="G20" s="69">
        <f>Mail!G12</f>
        <v>5.8</v>
      </c>
      <c r="H20" s="192">
        <f>Mail!H12</f>
        <v>220</v>
      </c>
      <c r="I20" s="269"/>
      <c r="J20" s="72"/>
      <c r="K20" s="23"/>
      <c r="L20" s="23"/>
    </row>
    <row r="21" spans="1:12" ht="21" customHeight="1" thickBot="1" x14ac:dyDescent="0.25">
      <c r="A21" s="229" t="str">
        <f>Mail!A13</f>
        <v xml:space="preserve">Merlot </v>
      </c>
      <c r="B21" s="180">
        <f>Mail!B13</f>
        <v>2024</v>
      </c>
      <c r="C21" s="181" t="str">
        <f>Mail!C13</f>
        <v>výběr z hroznů</v>
      </c>
      <c r="D21" s="181" t="str">
        <f>Mail!D13</f>
        <v>suché</v>
      </c>
      <c r="E21" s="181">
        <f>Mail!E13</f>
        <v>0</v>
      </c>
      <c r="F21" s="181">
        <f>Mail!F13</f>
        <v>0</v>
      </c>
      <c r="G21" s="181">
        <f>Mail!G13</f>
        <v>0</v>
      </c>
      <c r="H21" s="230">
        <f>Mail!H13</f>
        <v>0</v>
      </c>
      <c r="I21" s="231"/>
      <c r="J21" s="184"/>
      <c r="K21" s="23"/>
      <c r="L21" s="23"/>
    </row>
    <row r="22" spans="1:12" ht="21" customHeight="1" thickTop="1" x14ac:dyDescent="0.2">
      <c r="A22" s="191" t="str">
        <f>Mail!A19</f>
        <v>Strassberg</v>
      </c>
      <c r="B22" s="68">
        <f>Mail!B19</f>
        <v>2023</v>
      </c>
      <c r="C22" s="69" t="s">
        <v>58</v>
      </c>
      <c r="D22" s="69" t="str">
        <f>Mail!D19</f>
        <v>suché</v>
      </c>
      <c r="E22" s="69">
        <f>Mail!E19</f>
        <v>13</v>
      </c>
      <c r="F22" s="69">
        <f>Mail!F19</f>
        <v>0.2</v>
      </c>
      <c r="G22" s="69">
        <f>Mail!G19</f>
        <v>5</v>
      </c>
      <c r="H22" s="192">
        <f>Mail!H19</f>
        <v>200</v>
      </c>
      <c r="I22" s="269"/>
      <c r="J22" s="72"/>
      <c r="K22" s="23"/>
      <c r="L22" s="23"/>
    </row>
    <row r="23" spans="1:12" ht="21" customHeight="1" thickBot="1" x14ac:dyDescent="0.25">
      <c r="A23" s="229" t="str">
        <f>Mail!A20</f>
        <v>Merlot</v>
      </c>
      <c r="B23" s="180">
        <f>Mail!B20</f>
        <v>2023</v>
      </c>
      <c r="C23" s="181" t="str">
        <f>Mail!C20</f>
        <v>výběr z hroznů</v>
      </c>
      <c r="D23" s="181" t="str">
        <f>Mail!D20</f>
        <v>suché</v>
      </c>
      <c r="E23" s="181">
        <f>Mail!E20</f>
        <v>13</v>
      </c>
      <c r="F23" s="181">
        <f>Mail!F20</f>
        <v>0</v>
      </c>
      <c r="G23" s="181">
        <f>Mail!G20</f>
        <v>5.6</v>
      </c>
      <c r="H23" s="230">
        <f>Mail!H20</f>
        <v>230</v>
      </c>
      <c r="I23" s="231"/>
      <c r="J23" s="184"/>
      <c r="K23" s="23"/>
      <c r="L23" s="23"/>
    </row>
    <row r="24" spans="1:12" ht="21" customHeight="1" thickTop="1" thickBot="1" x14ac:dyDescent="0.25">
      <c r="A24" s="229" t="str">
        <f>Mail!A23</f>
        <v>Strassberg</v>
      </c>
      <c r="B24" s="180">
        <f>Mail!B23</f>
        <v>2021</v>
      </c>
      <c r="C24" s="181" t="str">
        <f>IF(Mail!C23="moravské zemské víno","MZV",Mail!C23)</f>
        <v>MZV</v>
      </c>
      <c r="D24" s="181" t="str">
        <f>Mail!D23</f>
        <v>suché</v>
      </c>
      <c r="E24" s="181">
        <f>Mail!E23</f>
        <v>11.5</v>
      </c>
      <c r="F24" s="181">
        <f>Mail!F23</f>
        <v>0.1</v>
      </c>
      <c r="G24" s="181">
        <f>Mail!G23</f>
        <v>5.5</v>
      </c>
      <c r="H24" s="230">
        <f>Mail!H23</f>
        <v>180</v>
      </c>
      <c r="I24" s="231"/>
      <c r="J24" s="184"/>
      <c r="K24" s="23"/>
      <c r="L24" s="23"/>
    </row>
    <row r="25" spans="1:12" ht="21" customHeight="1" thickTop="1" x14ac:dyDescent="0.2">
      <c r="A25" s="40" t="str">
        <f>Mail!A24</f>
        <v>André</v>
      </c>
      <c r="B25" s="18">
        <f>Mail!B24</f>
        <v>2018</v>
      </c>
      <c r="C25" s="19" t="str">
        <f>IF(Mail!C24="moravské zemské víno","MZV",Mail!C24)</f>
        <v>MZV</v>
      </c>
      <c r="D25" s="19" t="str">
        <f>Mail!D24</f>
        <v>suché</v>
      </c>
      <c r="E25" s="19">
        <f>Mail!E24</f>
        <v>12</v>
      </c>
      <c r="F25" s="19">
        <f>Mail!F24</f>
        <v>0.1</v>
      </c>
      <c r="G25" s="19">
        <f>Mail!G24</f>
        <v>5.9</v>
      </c>
      <c r="H25" s="41">
        <f>Mail!H24</f>
        <v>210</v>
      </c>
      <c r="I25" s="47"/>
      <c r="J25" s="27"/>
      <c r="K25" s="23"/>
      <c r="L25" s="23"/>
    </row>
    <row r="26" spans="1:12" ht="21" customHeight="1" thickBot="1" x14ac:dyDescent="0.25">
      <c r="A26" s="42" t="str">
        <f>Mail!A25</f>
        <v>Pinot</v>
      </c>
      <c r="B26" s="43">
        <f>Mail!B25</f>
        <v>2018</v>
      </c>
      <c r="C26" s="44" t="str">
        <f>IF(Mail!C25="moravské zemské víno","MZV",Mail!C25)</f>
        <v>MZV</v>
      </c>
      <c r="D26" s="44" t="str">
        <f>Mail!D25</f>
        <v>suché</v>
      </c>
      <c r="E26" s="44">
        <f>Mail!E25</f>
        <v>12.5</v>
      </c>
      <c r="F26" s="44">
        <f>Mail!F25</f>
        <v>0.1</v>
      </c>
      <c r="G26" s="44">
        <f>Mail!G25</f>
        <v>5.9</v>
      </c>
      <c r="H26" s="75">
        <f>Mail!H25</f>
        <v>230</v>
      </c>
      <c r="I26" s="76"/>
      <c r="J26" s="50"/>
      <c r="K26" s="23"/>
      <c r="L26" s="23"/>
    </row>
    <row r="27" spans="1:12" ht="21" customHeight="1" thickTop="1" x14ac:dyDescent="0.2">
      <c r="A27" s="33"/>
      <c r="B27" s="33"/>
      <c r="C27" s="33"/>
      <c r="D27" s="33"/>
      <c r="E27" s="33"/>
      <c r="F27" s="33"/>
      <c r="G27" s="33"/>
      <c r="H27" s="34" t="s">
        <v>21</v>
      </c>
      <c r="I27" s="35"/>
      <c r="J27" s="38"/>
      <c r="K27" s="14"/>
    </row>
    <row r="29" spans="1:12" x14ac:dyDescent="0.2">
      <c r="C29" s="32"/>
    </row>
    <row r="32" spans="1:12" x14ac:dyDescent="0.2">
      <c r="F32" s="14"/>
    </row>
    <row r="33" spans="6:6" x14ac:dyDescent="0.2">
      <c r="F33" s="14"/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31496062992125984" right="0.70866141732283472" top="1.5748031496062993" bottom="0.78740157480314965" header="0.11811023622047245" footer="7.874015748031496E-2"/>
  <pageSetup paperSize="9" scale="79" orientation="portrait" r:id="rId1"/>
  <headerFooter>
    <oddHeader>&amp;L&amp;G</oddHeader>
    <oddFooter>&amp;LRadek Sedláček&amp;C+420 724 916 004                      radek@sedlacekkurdejov.cz&amp;Rwww.sedlacekkurdejov.cz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showGridLines="0" workbookViewId="0">
      <selection activeCell="C21" sqref="C21"/>
    </sheetView>
  </sheetViews>
  <sheetFormatPr defaultColWidth="9.140625" defaultRowHeight="15" x14ac:dyDescent="0.3"/>
  <cols>
    <col min="1" max="1" width="23" style="156" customWidth="1"/>
    <col min="2" max="2" width="8.7109375" style="144" customWidth="1"/>
    <col min="3" max="3" width="25.7109375" style="144" customWidth="1"/>
    <col min="4" max="4" width="10" style="157" customWidth="1"/>
    <col min="5" max="7" width="9.140625" style="157"/>
    <col min="8" max="16384" width="9.140625" style="144"/>
  </cols>
  <sheetData>
    <row r="1" spans="1:9" x14ac:dyDescent="0.3">
      <c r="A1" s="331" t="s">
        <v>46</v>
      </c>
      <c r="B1" s="333" t="s">
        <v>1</v>
      </c>
      <c r="C1" s="330" t="s">
        <v>2</v>
      </c>
      <c r="D1" s="333" t="s">
        <v>3</v>
      </c>
      <c r="E1" s="330" t="s">
        <v>18</v>
      </c>
      <c r="F1" s="330" t="s">
        <v>19</v>
      </c>
      <c r="G1" s="330" t="s">
        <v>6</v>
      </c>
      <c r="H1" s="328" t="s">
        <v>12</v>
      </c>
    </row>
    <row r="2" spans="1:9" ht="28.5" customHeight="1" thickBot="1" x14ac:dyDescent="0.35">
      <c r="A2" s="332"/>
      <c r="B2" s="334"/>
      <c r="C2" s="329"/>
      <c r="D2" s="334"/>
      <c r="E2" s="329"/>
      <c r="F2" s="329"/>
      <c r="G2" s="329"/>
      <c r="H2" s="329"/>
    </row>
    <row r="3" spans="1:9" ht="20.25" customHeight="1" thickTop="1" x14ac:dyDescent="0.3">
      <c r="A3" s="194" t="e">
        <f>Mail!#REF!</f>
        <v>#REF!</v>
      </c>
      <c r="B3" s="195" t="e">
        <f>Mail!#REF!</f>
        <v>#REF!</v>
      </c>
      <c r="C3" s="196" t="e">
        <f>Mail!#REF!</f>
        <v>#REF!</v>
      </c>
      <c r="D3" s="195" t="e">
        <f>Mail!#REF!</f>
        <v>#REF!</v>
      </c>
      <c r="E3" s="196" t="e">
        <f>Mail!#REF!</f>
        <v>#REF!</v>
      </c>
      <c r="F3" s="196" t="e">
        <f>Mail!#REF!</f>
        <v>#REF!</v>
      </c>
      <c r="G3" s="196" t="e">
        <f>Mail!#REF!</f>
        <v>#REF!</v>
      </c>
      <c r="H3" s="197" t="e">
        <f>Mail!#REF!</f>
        <v>#REF!</v>
      </c>
    </row>
    <row r="4" spans="1:9" ht="20.25" customHeight="1" x14ac:dyDescent="0.3">
      <c r="A4" s="198" t="e">
        <f>Mail!#REF!</f>
        <v>#REF!</v>
      </c>
      <c r="B4" s="199" t="e">
        <f>Mail!#REF!</f>
        <v>#REF!</v>
      </c>
      <c r="C4" s="200" t="e">
        <f>Mail!#REF!</f>
        <v>#REF!</v>
      </c>
      <c r="D4" s="199" t="e">
        <f>Mail!#REF!</f>
        <v>#REF!</v>
      </c>
      <c r="E4" s="200" t="e">
        <f>Mail!#REF!</f>
        <v>#REF!</v>
      </c>
      <c r="F4" s="200" t="e">
        <f>Mail!#REF!</f>
        <v>#REF!</v>
      </c>
      <c r="G4" s="200" t="e">
        <f>Mail!#REF!</f>
        <v>#REF!</v>
      </c>
      <c r="H4" s="202" t="e">
        <f>Mail!#REF!</f>
        <v>#REF!</v>
      </c>
      <c r="I4" s="204"/>
    </row>
    <row r="5" spans="1:9" ht="20.25" customHeight="1" x14ac:dyDescent="0.3">
      <c r="A5" s="201" t="str">
        <f>Mail!A21</f>
        <v>Ryzlink vlašský</v>
      </c>
      <c r="B5" s="199">
        <f>Mail!B21</f>
        <v>2022</v>
      </c>
      <c r="C5" s="200" t="str">
        <f>Mail!C21</f>
        <v>kabinet</v>
      </c>
      <c r="D5" s="199" t="str">
        <f>Mail!D21</f>
        <v>suché</v>
      </c>
      <c r="E5" s="200">
        <f>Mail!E21</f>
        <v>11.5</v>
      </c>
      <c r="F5" s="200">
        <f>Mail!F21</f>
        <v>6.3</v>
      </c>
      <c r="G5" s="200">
        <f>Mail!G21</f>
        <v>7.6</v>
      </c>
      <c r="H5" s="202">
        <f>Mail!H21</f>
        <v>200</v>
      </c>
    </row>
    <row r="6" spans="1:9" ht="20.25" customHeight="1" x14ac:dyDescent="0.3">
      <c r="A6" s="201" t="str">
        <f>Mail!A22</f>
        <v>Ryzlink rýnský</v>
      </c>
      <c r="B6" s="199">
        <f>Mail!B22</f>
        <v>2022</v>
      </c>
      <c r="C6" s="200" t="str">
        <f>Mail!C22</f>
        <v>VOC</v>
      </c>
      <c r="D6" s="199" t="str">
        <f>Mail!D22</f>
        <v>suché</v>
      </c>
      <c r="E6" s="200">
        <f>Mail!E22</f>
        <v>12</v>
      </c>
      <c r="F6" s="200">
        <f>Mail!F22</f>
        <v>6.4</v>
      </c>
      <c r="G6" s="200">
        <f>Mail!G22</f>
        <v>8.8000000000000007</v>
      </c>
      <c r="H6" s="202">
        <f>Mail!H22</f>
        <v>230</v>
      </c>
    </row>
    <row r="7" spans="1:9" ht="20.25" customHeight="1" x14ac:dyDescent="0.3">
      <c r="A7" s="203" t="e">
        <f>Mail!#REF!</f>
        <v>#REF!</v>
      </c>
      <c r="B7" s="199" t="e">
        <f>Mail!#REF!</f>
        <v>#REF!</v>
      </c>
      <c r="C7" s="200" t="e">
        <f>Mail!#REF!</f>
        <v>#REF!</v>
      </c>
      <c r="D7" s="199" t="e">
        <f>Mail!#REF!</f>
        <v>#REF!</v>
      </c>
      <c r="E7" s="200" t="e">
        <f>Mail!#REF!</f>
        <v>#REF!</v>
      </c>
      <c r="F7" s="200" t="e">
        <f>Mail!#REF!</f>
        <v>#REF!</v>
      </c>
      <c r="G7" s="200" t="e">
        <f>Mail!#REF!</f>
        <v>#REF!</v>
      </c>
      <c r="H7" s="202" t="e">
        <f>Mail!#REF!</f>
        <v>#REF!</v>
      </c>
    </row>
    <row r="8" spans="1:9" ht="20.25" customHeight="1" x14ac:dyDescent="0.3">
      <c r="A8" s="148" t="str">
        <f>Mail!A23</f>
        <v>Strassberg</v>
      </c>
      <c r="B8" s="145">
        <f>Mail!B23</f>
        <v>2021</v>
      </c>
      <c r="C8" s="146" t="str">
        <f>Mail!C23</f>
        <v>moravské zemské víno</v>
      </c>
      <c r="D8" s="145" t="str">
        <f>Mail!D23</f>
        <v>suché</v>
      </c>
      <c r="E8" s="146">
        <f>Mail!E23</f>
        <v>11.5</v>
      </c>
      <c r="F8" s="146">
        <f>Mail!F23</f>
        <v>0.1</v>
      </c>
      <c r="G8" s="146">
        <f>Mail!G23</f>
        <v>5.5</v>
      </c>
      <c r="H8" s="147">
        <f>Mail!H23</f>
        <v>180</v>
      </c>
    </row>
    <row r="9" spans="1:9" ht="20.25" customHeight="1" x14ac:dyDescent="0.3">
      <c r="A9" s="148" t="str">
        <f>Mail!A24</f>
        <v>André</v>
      </c>
      <c r="B9" s="145">
        <f>Mail!B24</f>
        <v>2018</v>
      </c>
      <c r="C9" s="146" t="str">
        <f>Mail!C24</f>
        <v>moravské zemské víno</v>
      </c>
      <c r="D9" s="145" t="str">
        <f>Mail!D24</f>
        <v>suché</v>
      </c>
      <c r="E9" s="146">
        <f>Mail!E24</f>
        <v>12</v>
      </c>
      <c r="F9" s="146">
        <f>Mail!F24</f>
        <v>0.1</v>
      </c>
      <c r="G9" s="146">
        <f>Mail!G24</f>
        <v>5.9</v>
      </c>
      <c r="H9" s="147">
        <f>Mail!H24</f>
        <v>210</v>
      </c>
    </row>
    <row r="10" spans="1:9" ht="20.25" customHeight="1" thickBot="1" x14ac:dyDescent="0.35">
      <c r="A10" s="152" t="str">
        <f>Mail!A25</f>
        <v>Pinot</v>
      </c>
      <c r="B10" s="149">
        <f>Mail!B25</f>
        <v>2018</v>
      </c>
      <c r="C10" s="150" t="str">
        <f>Mail!C25</f>
        <v>moravské zemské víno</v>
      </c>
      <c r="D10" s="149" t="str">
        <f>Mail!D25</f>
        <v>suché</v>
      </c>
      <c r="E10" s="150">
        <f>Mail!E25</f>
        <v>12.5</v>
      </c>
      <c r="F10" s="150">
        <f>Mail!F25</f>
        <v>0.1</v>
      </c>
      <c r="G10" s="150">
        <f>Mail!G25</f>
        <v>5.9</v>
      </c>
      <c r="H10" s="151">
        <f>Mail!H25</f>
        <v>230</v>
      </c>
    </row>
    <row r="11" spans="1:9" ht="20.25" customHeight="1" thickTop="1" thickBot="1" x14ac:dyDescent="0.35">
      <c r="A11" s="170" t="e">
        <f>Mail!#REF!</f>
        <v>#REF!</v>
      </c>
      <c r="B11" s="171" t="e">
        <f>Mail!#REF!</f>
        <v>#REF!</v>
      </c>
      <c r="C11" s="172" t="e">
        <f>Mail!#REF!</f>
        <v>#REF!</v>
      </c>
      <c r="D11" s="171" t="e">
        <f>Mail!#REF!</f>
        <v>#REF!</v>
      </c>
      <c r="E11" s="172" t="e">
        <f>Mail!#REF!</f>
        <v>#REF!</v>
      </c>
      <c r="F11" s="172" t="e">
        <f>Mail!#REF!</f>
        <v>#REF!</v>
      </c>
      <c r="G11" s="172" t="e">
        <f>Mail!#REF!</f>
        <v>#REF!</v>
      </c>
      <c r="H11" s="173" t="e">
        <f>Mail!#REF!</f>
        <v>#REF!</v>
      </c>
    </row>
    <row r="12" spans="1:9" ht="20.25" customHeight="1" thickTop="1" x14ac:dyDescent="0.3">
      <c r="A12" s="153" t="e">
        <f>Mail!#REF!</f>
        <v>#REF!</v>
      </c>
      <c r="B12" s="154" t="e">
        <f>Mail!#REF!</f>
        <v>#REF!</v>
      </c>
      <c r="C12" s="154" t="e">
        <f>Mail!#REF!</f>
        <v>#REF!</v>
      </c>
      <c r="D12" s="154" t="e">
        <f>Mail!#REF!</f>
        <v>#REF!</v>
      </c>
      <c r="E12" s="154" t="e">
        <f>Mail!#REF!</f>
        <v>#REF!</v>
      </c>
      <c r="F12" s="154" t="e">
        <f>Mail!#REF!</f>
        <v>#REF!</v>
      </c>
      <c r="G12" s="154" t="e">
        <f>Mail!#REF!</f>
        <v>#REF!</v>
      </c>
      <c r="H12" s="155" t="e">
        <f>Mail!#REF!</f>
        <v>#REF!</v>
      </c>
    </row>
    <row r="13" spans="1:9" ht="19.5" customHeight="1" x14ac:dyDescent="0.3"/>
  </sheetData>
  <mergeCells count="8">
    <mergeCell ref="H1:H2"/>
    <mergeCell ref="G1:G2"/>
    <mergeCell ref="A1:A2"/>
    <mergeCell ref="B1:B2"/>
    <mergeCell ref="C1:C2"/>
    <mergeCell ref="D1:D2"/>
    <mergeCell ref="E1:E2"/>
    <mergeCell ref="F1:F2"/>
  </mergeCells>
  <pageMargins left="0.78740157480314965" right="0.78740157480314965" top="0.98425196850393704" bottom="0.98425196850393704" header="0.51181102362204722" footer="0.51181102362204722"/>
  <pageSetup paperSize="9" scale="91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selection activeCell="A26" sqref="A26:XFD26"/>
    </sheetView>
  </sheetViews>
  <sheetFormatPr defaultColWidth="9.140625" defaultRowHeight="12.75" x14ac:dyDescent="0.2"/>
  <cols>
    <col min="1" max="1" width="7.85546875" style="132" customWidth="1"/>
    <col min="2" max="2" width="22.85546875" style="109" customWidth="1"/>
    <col min="3" max="3" width="11" style="109" customWidth="1"/>
    <col min="4" max="4" width="23.42578125" style="109" customWidth="1"/>
    <col min="5" max="5" width="10.5703125" style="109" customWidth="1"/>
    <col min="6" max="6" width="8.28515625" style="109" customWidth="1"/>
    <col min="7" max="7" width="7.7109375" style="109" customWidth="1"/>
    <col min="8" max="8" width="8.7109375" style="109" customWidth="1"/>
    <col min="9" max="9" width="12.5703125" style="127" customWidth="1"/>
    <col min="10" max="10" width="12.140625" style="128" customWidth="1"/>
    <col min="11" max="11" width="11.7109375" style="131" customWidth="1"/>
    <col min="12" max="12" width="11.5703125" style="130" customWidth="1"/>
    <col min="13" max="13" width="9.42578125" style="109" bestFit="1" customWidth="1"/>
    <col min="14" max="14" width="9.140625" style="133"/>
    <col min="15" max="16384" width="9.140625" style="109"/>
  </cols>
  <sheetData>
    <row r="1" spans="1:17" ht="21" customHeight="1" x14ac:dyDescent="0.2">
      <c r="A1" s="336" t="s">
        <v>39</v>
      </c>
      <c r="B1" s="337" t="str">
        <f>Mail!A1</f>
        <v>název</v>
      </c>
      <c r="C1" s="339" t="str">
        <f>Mail!B1</f>
        <v>ročník</v>
      </c>
      <c r="D1" s="341" t="str">
        <f>Mail!C1</f>
        <v>jakostní zařazení</v>
      </c>
      <c r="E1" s="339" t="str">
        <f>Mail!D1</f>
        <v>cukr</v>
      </c>
      <c r="F1" s="341" t="str">
        <f>Mail!E1</f>
        <v>alk.        % obj.</v>
      </c>
      <c r="G1" s="341" t="str">
        <f>Mail!F1</f>
        <v xml:space="preserve">cukr   g/l </v>
      </c>
      <c r="H1" s="341" t="str">
        <f>Mail!G1</f>
        <v>kyseliny g/l</v>
      </c>
      <c r="I1" s="343" t="s">
        <v>36</v>
      </c>
      <c r="J1" s="345" t="s">
        <v>34</v>
      </c>
      <c r="K1" s="347" t="s">
        <v>35</v>
      </c>
      <c r="L1" s="335" t="s">
        <v>37</v>
      </c>
      <c r="M1" s="335" t="s">
        <v>38</v>
      </c>
      <c r="N1" s="335" t="s">
        <v>70</v>
      </c>
    </row>
    <row r="2" spans="1:17" ht="21" customHeight="1" thickBot="1" x14ac:dyDescent="0.25">
      <c r="A2" s="336"/>
      <c r="B2" s="338">
        <f>Mail!A2</f>
        <v>0</v>
      </c>
      <c r="C2" s="340">
        <f>Mail!B2</f>
        <v>0</v>
      </c>
      <c r="D2" s="342">
        <f>Mail!C2</f>
        <v>0</v>
      </c>
      <c r="E2" s="340">
        <f>Mail!D2</f>
        <v>0</v>
      </c>
      <c r="F2" s="342">
        <f>Mail!E2</f>
        <v>0</v>
      </c>
      <c r="G2" s="342">
        <f>Mail!F2</f>
        <v>0</v>
      </c>
      <c r="H2" s="342">
        <f>Mail!G2</f>
        <v>0</v>
      </c>
      <c r="I2" s="344">
        <f>Mail!H2</f>
        <v>0</v>
      </c>
      <c r="J2" s="346"/>
      <c r="K2" s="348"/>
      <c r="L2" s="335"/>
      <c r="M2" s="335"/>
      <c r="N2" s="335"/>
    </row>
    <row r="3" spans="1:17" ht="21" customHeight="1" thickTop="1" thickBot="1" x14ac:dyDescent="0.25">
      <c r="A3" s="250" t="s">
        <v>78</v>
      </c>
      <c r="B3" s="110" t="str">
        <f>Mail!A3</f>
        <v>Cuvée Růženy</v>
      </c>
      <c r="C3" s="111">
        <f>Mail!B3</f>
        <v>2024</v>
      </c>
      <c r="D3" s="111" t="str">
        <f>Mail!C3</f>
        <v>moravské zemské víno</v>
      </c>
      <c r="E3" s="111" t="str">
        <f>Mail!D3</f>
        <v>suché</v>
      </c>
      <c r="F3" s="111">
        <f>Mail!E3</f>
        <v>13.5</v>
      </c>
      <c r="G3" s="111">
        <f>Mail!F3</f>
        <v>1.3</v>
      </c>
      <c r="H3" s="111">
        <f>Mail!G3</f>
        <v>6.6</v>
      </c>
      <c r="I3" s="117">
        <f>Mail!H3</f>
        <v>180</v>
      </c>
      <c r="J3" s="118">
        <f t="shared" ref="J3:J14" si="0">149*1.21/6</f>
        <v>30.048333333333332</v>
      </c>
      <c r="K3" s="119">
        <f t="shared" ref="K3:K13" si="1">ROUND(I3+J3,0)</f>
        <v>210</v>
      </c>
      <c r="L3" s="120">
        <f t="shared" ref="L3:L13" si="2">K3*0.15</f>
        <v>31.5</v>
      </c>
      <c r="M3" s="120">
        <f t="shared" ref="M3:M13" si="3">I3-L3</f>
        <v>148.5</v>
      </c>
      <c r="N3" s="120"/>
      <c r="P3" s="109" t="s">
        <v>65</v>
      </c>
    </row>
    <row r="4" spans="1:17" ht="21" customHeight="1" thickTop="1" thickBot="1" x14ac:dyDescent="0.25">
      <c r="A4" s="250" t="s">
        <v>79</v>
      </c>
      <c r="B4" s="110" t="str">
        <f>Mail!A4</f>
        <v>Veltlínské zelené</v>
      </c>
      <c r="C4" s="111">
        <f>Mail!B4</f>
        <v>2024</v>
      </c>
      <c r="D4" s="111" t="str">
        <f>Mail!C4</f>
        <v>VOC</v>
      </c>
      <c r="E4" s="111" t="str">
        <f>Mail!D4</f>
        <v>suché</v>
      </c>
      <c r="F4" s="111">
        <f>Mail!E4</f>
        <v>14</v>
      </c>
      <c r="G4" s="111">
        <f>Mail!F4</f>
        <v>2.2999999999999998</v>
      </c>
      <c r="H4" s="111">
        <f>Mail!G4</f>
        <v>6.7</v>
      </c>
      <c r="I4" s="117">
        <f>Mail!H4</f>
        <v>190</v>
      </c>
      <c r="J4" s="118">
        <f t="shared" si="0"/>
        <v>30.048333333333332</v>
      </c>
      <c r="K4" s="119">
        <f t="shared" si="1"/>
        <v>220</v>
      </c>
      <c r="L4" s="120">
        <f t="shared" si="2"/>
        <v>33</v>
      </c>
      <c r="M4" s="120">
        <f t="shared" si="3"/>
        <v>157</v>
      </c>
      <c r="N4" s="120"/>
      <c r="P4" s="109" t="s">
        <v>65</v>
      </c>
    </row>
    <row r="5" spans="1:17" ht="21" customHeight="1" thickTop="1" thickBot="1" x14ac:dyDescent="0.25">
      <c r="A5" s="250" t="s">
        <v>83</v>
      </c>
      <c r="B5" s="110" t="str">
        <f>Mail!A5</f>
        <v>Rulandské šedé</v>
      </c>
      <c r="C5" s="111">
        <f>Mail!B5</f>
        <v>2024</v>
      </c>
      <c r="D5" s="111" t="str">
        <f>Mail!C5</f>
        <v>pozdní sběr</v>
      </c>
      <c r="E5" s="111" t="str">
        <f>Mail!D5</f>
        <v>suché</v>
      </c>
      <c r="F5" s="111">
        <f>Mail!E5</f>
        <v>14</v>
      </c>
      <c r="G5" s="111">
        <f>Mail!F5</f>
        <v>7.9</v>
      </c>
      <c r="H5" s="111">
        <f>Mail!G5</f>
        <v>7.9</v>
      </c>
      <c r="I5" s="117">
        <f>Mail!H5</f>
        <v>230</v>
      </c>
      <c r="J5" s="118">
        <f t="shared" si="0"/>
        <v>30.048333333333332</v>
      </c>
      <c r="K5" s="119">
        <f t="shared" si="1"/>
        <v>260</v>
      </c>
      <c r="L5" s="120">
        <f t="shared" si="2"/>
        <v>39</v>
      </c>
      <c r="M5" s="120">
        <f t="shared" si="3"/>
        <v>191</v>
      </c>
      <c r="N5" s="120"/>
      <c r="P5" s="109" t="s">
        <v>65</v>
      </c>
    </row>
    <row r="6" spans="1:17" ht="21" customHeight="1" thickTop="1" thickBot="1" x14ac:dyDescent="0.25">
      <c r="A6" s="250" t="s">
        <v>82</v>
      </c>
      <c r="B6" s="110" t="str">
        <f>Mail!A6</f>
        <v>Tramín červený</v>
      </c>
      <c r="C6" s="111">
        <f>Mail!B6</f>
        <v>2024</v>
      </c>
      <c r="D6" s="111" t="str">
        <f>Mail!C6</f>
        <v>VOC</v>
      </c>
      <c r="E6" s="111" t="str">
        <f>Mail!D6</f>
        <v>suché</v>
      </c>
      <c r="F6" s="111">
        <f>Mail!E6</f>
        <v>14</v>
      </c>
      <c r="G6" s="111">
        <f>Mail!F6</f>
        <v>6.3</v>
      </c>
      <c r="H6" s="111">
        <f>Mail!G6</f>
        <v>6.7</v>
      </c>
      <c r="I6" s="117">
        <f>Mail!H6</f>
        <v>230</v>
      </c>
      <c r="J6" s="118">
        <f t="shared" si="0"/>
        <v>30.048333333333332</v>
      </c>
      <c r="K6" s="119">
        <f t="shared" si="1"/>
        <v>260</v>
      </c>
      <c r="L6" s="120">
        <f t="shared" si="2"/>
        <v>39</v>
      </c>
      <c r="M6" s="120">
        <f t="shared" si="3"/>
        <v>191</v>
      </c>
      <c r="N6" s="120"/>
      <c r="P6" s="109" t="s">
        <v>65</v>
      </c>
    </row>
    <row r="7" spans="1:17" ht="21" customHeight="1" thickTop="1" thickBot="1" x14ac:dyDescent="0.25">
      <c r="A7" s="250" t="s">
        <v>84</v>
      </c>
      <c r="B7" s="110" t="str">
        <f>Mail!A7</f>
        <v>Ryzlink vlašský</v>
      </c>
      <c r="C7" s="111">
        <f>Mail!B7</f>
        <v>2024</v>
      </c>
      <c r="D7" s="111" t="str">
        <f>Mail!C7</f>
        <v>kabinet</v>
      </c>
      <c r="E7" s="111" t="str">
        <f>Mail!D7</f>
        <v>suché</v>
      </c>
      <c r="F7" s="111">
        <f>Mail!E7</f>
        <v>0</v>
      </c>
      <c r="G7" s="111">
        <f>Mail!F7</f>
        <v>0</v>
      </c>
      <c r="H7" s="111">
        <f>Mail!G7</f>
        <v>0</v>
      </c>
      <c r="I7" s="117">
        <f>Mail!H7</f>
        <v>0</v>
      </c>
      <c r="J7" s="118">
        <f t="shared" si="0"/>
        <v>30.048333333333332</v>
      </c>
      <c r="K7" s="119">
        <f t="shared" si="1"/>
        <v>30</v>
      </c>
      <c r="L7" s="120">
        <f t="shared" si="2"/>
        <v>4.5</v>
      </c>
      <c r="M7" s="120">
        <f t="shared" si="3"/>
        <v>-4.5</v>
      </c>
      <c r="N7" s="120"/>
      <c r="P7" s="109" t="s">
        <v>65</v>
      </c>
    </row>
    <row r="8" spans="1:17" ht="21" customHeight="1" thickTop="1" thickBot="1" x14ac:dyDescent="0.25">
      <c r="A8" s="250" t="s">
        <v>81</v>
      </c>
      <c r="B8" s="110" t="str">
        <f>Mail!A8</f>
        <v>Ryzlink rýnský</v>
      </c>
      <c r="C8" s="111">
        <f>Mail!B8</f>
        <v>2024</v>
      </c>
      <c r="D8" s="111" t="str">
        <f>Mail!C8</f>
        <v>VOC</v>
      </c>
      <c r="E8" s="111" t="str">
        <f>Mail!D8</f>
        <v>suché</v>
      </c>
      <c r="F8" s="111">
        <f>Mail!E8</f>
        <v>12.5</v>
      </c>
      <c r="G8" s="111">
        <f>Mail!F8</f>
        <v>6.2</v>
      </c>
      <c r="H8" s="111">
        <f>Mail!G8</f>
        <v>7.3</v>
      </c>
      <c r="I8" s="117">
        <f>Mail!H8</f>
        <v>230</v>
      </c>
      <c r="J8" s="118">
        <f t="shared" si="0"/>
        <v>30.048333333333332</v>
      </c>
      <c r="K8" s="119">
        <f t="shared" si="1"/>
        <v>260</v>
      </c>
      <c r="L8" s="120">
        <f t="shared" si="2"/>
        <v>39</v>
      </c>
      <c r="M8" s="120">
        <f t="shared" si="3"/>
        <v>191</v>
      </c>
      <c r="N8" s="120"/>
      <c r="P8" s="109" t="s">
        <v>65</v>
      </c>
    </row>
    <row r="9" spans="1:17" ht="21" customHeight="1" thickTop="1" thickBot="1" x14ac:dyDescent="0.25">
      <c r="A9" s="250" t="s">
        <v>80</v>
      </c>
      <c r="B9" s="110" t="str">
        <f>Mail!A9</f>
        <v>Ryzlink rýnský</v>
      </c>
      <c r="C9" s="111">
        <f>Mail!B9</f>
        <v>2024</v>
      </c>
      <c r="D9" s="111" t="str">
        <f>Mail!C9</f>
        <v>pozdní sběr</v>
      </c>
      <c r="E9" s="111" t="str">
        <f>Mail!D9</f>
        <v>suché</v>
      </c>
      <c r="F9" s="111">
        <f>Mail!E9</f>
        <v>12.5</v>
      </c>
      <c r="G9" s="111">
        <f>Mail!F9</f>
        <v>0.5</v>
      </c>
      <c r="H9" s="111">
        <f>Mail!G9</f>
        <v>6.8</v>
      </c>
      <c r="I9" s="117">
        <f>Mail!H9</f>
        <v>230</v>
      </c>
      <c r="J9" s="118">
        <f t="shared" si="0"/>
        <v>30.048333333333332</v>
      </c>
      <c r="K9" s="119">
        <f t="shared" si="1"/>
        <v>260</v>
      </c>
      <c r="L9" s="120">
        <f t="shared" si="2"/>
        <v>39</v>
      </c>
      <c r="M9" s="120">
        <f t="shared" si="3"/>
        <v>191</v>
      </c>
      <c r="N9" s="120"/>
      <c r="P9" s="109" t="s">
        <v>65</v>
      </c>
      <c r="Q9" s="109" t="s">
        <v>67</v>
      </c>
    </row>
    <row r="10" spans="1:17" ht="21" customHeight="1" thickTop="1" thickBot="1" x14ac:dyDescent="0.25">
      <c r="A10" s="250" t="s">
        <v>85</v>
      </c>
      <c r="B10" s="280" t="str">
        <f>Mail!A10</f>
        <v>Rosé Svatovavřinecké</v>
      </c>
      <c r="C10" s="111">
        <f>Mail!B10</f>
        <v>2024</v>
      </c>
      <c r="D10" s="111" t="str">
        <f>Mail!C10</f>
        <v>pozdní sběr</v>
      </c>
      <c r="E10" s="111" t="str">
        <f>Mail!D10</f>
        <v>suché</v>
      </c>
      <c r="F10" s="111">
        <f>Mail!E10</f>
        <v>13</v>
      </c>
      <c r="G10" s="111">
        <f>Mail!F10</f>
        <v>4</v>
      </c>
      <c r="H10" s="111">
        <f>Mail!G10</f>
        <v>5.9</v>
      </c>
      <c r="I10" s="301">
        <f>Mail!H10</f>
        <v>180</v>
      </c>
      <c r="J10" s="118">
        <f t="shared" si="0"/>
        <v>30.048333333333332</v>
      </c>
      <c r="K10" s="119">
        <f t="shared" si="1"/>
        <v>210</v>
      </c>
      <c r="L10" s="120">
        <f t="shared" si="2"/>
        <v>31.5</v>
      </c>
      <c r="M10" s="120">
        <f t="shared" si="3"/>
        <v>148.5</v>
      </c>
      <c r="N10" s="120"/>
    </row>
    <row r="11" spans="1:17" ht="21" customHeight="1" thickTop="1" thickBot="1" x14ac:dyDescent="0.25">
      <c r="A11" s="250" t="s">
        <v>86</v>
      </c>
      <c r="B11" s="279" t="str">
        <f>Mail!A11</f>
        <v>Dornfelder</v>
      </c>
      <c r="C11" s="111">
        <f>Mail!B11</f>
        <v>2024</v>
      </c>
      <c r="D11" s="111" t="str">
        <f>Mail!C11</f>
        <v>výběr z hroznů</v>
      </c>
      <c r="E11" s="111" t="str">
        <f>Mail!D11</f>
        <v>suché</v>
      </c>
      <c r="F11" s="111">
        <f>Mail!E11</f>
        <v>13</v>
      </c>
      <c r="G11" s="111">
        <f>Mail!F11</f>
        <v>0.2</v>
      </c>
      <c r="H11" s="111">
        <f>Mail!G11</f>
        <v>5.5</v>
      </c>
      <c r="I11" s="302">
        <f>Mail!H11</f>
        <v>220</v>
      </c>
      <c r="J11" s="118">
        <f t="shared" si="0"/>
        <v>30.048333333333332</v>
      </c>
      <c r="K11" s="119">
        <f t="shared" si="1"/>
        <v>250</v>
      </c>
      <c r="L11" s="120">
        <f t="shared" si="2"/>
        <v>37.5</v>
      </c>
      <c r="M11" s="120">
        <f t="shared" si="3"/>
        <v>182.5</v>
      </c>
      <c r="N11" s="120"/>
    </row>
    <row r="12" spans="1:17" ht="21" customHeight="1" thickTop="1" thickBot="1" x14ac:dyDescent="0.25">
      <c r="A12" s="250" t="s">
        <v>87</v>
      </c>
      <c r="B12" s="279" t="str">
        <f>Mail!A12</f>
        <v>Strassberg</v>
      </c>
      <c r="C12" s="111">
        <f>Mail!B12</f>
        <v>2024</v>
      </c>
      <c r="D12" s="111" t="str">
        <f>Mail!C12</f>
        <v>výběr z hroznů</v>
      </c>
      <c r="E12" s="111" t="str">
        <f>Mail!D12</f>
        <v>suché</v>
      </c>
      <c r="F12" s="111">
        <f>Mail!E12</f>
        <v>12.5</v>
      </c>
      <c r="G12" s="111">
        <f>Mail!F12</f>
        <v>0.1</v>
      </c>
      <c r="H12" s="111">
        <f>Mail!G12</f>
        <v>5.8</v>
      </c>
      <c r="I12" s="302">
        <f>Mail!H12</f>
        <v>220</v>
      </c>
      <c r="J12" s="118">
        <f t="shared" si="0"/>
        <v>30.048333333333332</v>
      </c>
      <c r="K12" s="119">
        <f t="shared" si="1"/>
        <v>250</v>
      </c>
      <c r="L12" s="120">
        <f t="shared" si="2"/>
        <v>37.5</v>
      </c>
      <c r="M12" s="120">
        <f t="shared" si="3"/>
        <v>182.5</v>
      </c>
      <c r="N12" s="120"/>
      <c r="Q12" s="109" t="s">
        <v>67</v>
      </c>
    </row>
    <row r="13" spans="1:17" ht="21" customHeight="1" thickTop="1" thickBot="1" x14ac:dyDescent="0.25">
      <c r="A13" s="250" t="s">
        <v>88</v>
      </c>
      <c r="B13" s="279" t="str">
        <f>Mail!A13</f>
        <v xml:space="preserve">Merlot </v>
      </c>
      <c r="C13" s="111">
        <f>Mail!B13</f>
        <v>2024</v>
      </c>
      <c r="D13" s="111" t="str">
        <f>Mail!C13</f>
        <v>výběr z hroznů</v>
      </c>
      <c r="E13" s="111" t="str">
        <f>Mail!D13</f>
        <v>suché</v>
      </c>
      <c r="F13" s="111">
        <f>Mail!E13</f>
        <v>0</v>
      </c>
      <c r="G13" s="111">
        <f>Mail!F13</f>
        <v>0</v>
      </c>
      <c r="H13" s="111">
        <f>Mail!G13</f>
        <v>0</v>
      </c>
      <c r="I13" s="302">
        <f>Mail!H13</f>
        <v>0</v>
      </c>
      <c r="J13" s="118">
        <f t="shared" si="0"/>
        <v>30.048333333333332</v>
      </c>
      <c r="K13" s="119">
        <f t="shared" si="1"/>
        <v>30</v>
      </c>
      <c r="L13" s="120">
        <f t="shared" si="2"/>
        <v>4.5</v>
      </c>
      <c r="M13" s="120">
        <f t="shared" si="3"/>
        <v>-4.5</v>
      </c>
      <c r="N13" s="120"/>
      <c r="Q13" s="109" t="s">
        <v>67</v>
      </c>
    </row>
    <row r="14" spans="1:17" ht="21" customHeight="1" thickTop="1" thickBot="1" x14ac:dyDescent="0.25">
      <c r="A14" s="283"/>
      <c r="B14" s="280" t="str">
        <f>Mail!A14</f>
        <v>Mošt Krišpínek</v>
      </c>
      <c r="C14" s="111">
        <f>Mail!B14</f>
        <v>2024</v>
      </c>
      <c r="D14" s="111" t="str">
        <f>Mail!C14</f>
        <v>100% hroznový mošt</v>
      </c>
      <c r="E14" s="111" t="str">
        <f>Mail!D14</f>
        <v>x</v>
      </c>
      <c r="F14" s="111">
        <f>Mail!E14</f>
        <v>0</v>
      </c>
      <c r="G14" s="111" t="str">
        <f>Mail!F14</f>
        <v>x</v>
      </c>
      <c r="H14" s="111" t="str">
        <f>Mail!G14</f>
        <v>x</v>
      </c>
      <c r="I14" s="301">
        <f>Mail!H14</f>
        <v>130</v>
      </c>
      <c r="J14" s="118">
        <f t="shared" si="0"/>
        <v>30.048333333333332</v>
      </c>
      <c r="K14" s="119">
        <f t="shared" ref="K14" si="4">ROUND(I14+J14,0)</f>
        <v>160</v>
      </c>
      <c r="L14" s="120">
        <f t="shared" ref="L14" si="5">K14*0.15</f>
        <v>24</v>
      </c>
      <c r="M14" s="120">
        <f t="shared" ref="M14" si="6">I14-L14</f>
        <v>106</v>
      </c>
      <c r="N14" s="120"/>
    </row>
    <row r="15" spans="1:17" ht="21" customHeight="1" thickTop="1" thickBot="1" x14ac:dyDescent="0.25">
      <c r="A15" s="234" t="s">
        <v>89</v>
      </c>
      <c r="B15" s="110" t="str">
        <f>Mail!A15</f>
        <v>Frizzante</v>
      </c>
      <c r="C15" s="111">
        <f>Mail!B15</f>
        <v>2023</v>
      </c>
      <c r="D15" s="111" t="str">
        <f>Mail!C15</f>
        <v>moravské zemské víno</v>
      </c>
      <c r="E15" s="111" t="str">
        <f>Mail!D15</f>
        <v>polosuché</v>
      </c>
      <c r="F15" s="111">
        <f>Mail!E15</f>
        <v>11.5</v>
      </c>
      <c r="G15" s="111">
        <f>Mail!F15</f>
        <v>8.6</v>
      </c>
      <c r="H15" s="111">
        <f>Mail!G15</f>
        <v>5.8</v>
      </c>
      <c r="I15" s="117">
        <f>Mail!H15</f>
        <v>170</v>
      </c>
      <c r="J15" s="118">
        <f t="shared" ref="J15:J20" si="7">149*1.21/6</f>
        <v>30.048333333333332</v>
      </c>
      <c r="K15" s="119">
        <f t="shared" ref="K15" si="8">ROUND(I15+J15,0)</f>
        <v>200</v>
      </c>
      <c r="L15" s="120">
        <f t="shared" ref="L15" si="9">K15*0.15</f>
        <v>30</v>
      </c>
      <c r="M15" s="120">
        <f t="shared" ref="M15" si="10">I15-L15</f>
        <v>140</v>
      </c>
      <c r="N15" s="120"/>
    </row>
    <row r="16" spans="1:17" ht="21" customHeight="1" thickTop="1" thickBot="1" x14ac:dyDescent="0.25">
      <c r="A16" s="132" t="s">
        <v>59</v>
      </c>
      <c r="B16" s="110" t="str">
        <f>Mail!A16</f>
        <v>Ryzlink vlašský</v>
      </c>
      <c r="C16" s="111">
        <f>Mail!B16</f>
        <v>2023</v>
      </c>
      <c r="D16" s="111" t="str">
        <f>Mail!C16</f>
        <v>kabinet</v>
      </c>
      <c r="E16" s="111" t="str">
        <f>Mail!D16</f>
        <v>suché</v>
      </c>
      <c r="F16" s="111">
        <f>Mail!E16</f>
        <v>11.5</v>
      </c>
      <c r="G16" s="111">
        <f>Mail!F16</f>
        <v>7.5</v>
      </c>
      <c r="H16" s="111">
        <f>Mail!G16</f>
        <v>7.1</v>
      </c>
      <c r="I16" s="117">
        <f>Mail!H16</f>
        <v>200</v>
      </c>
      <c r="J16" s="118">
        <f t="shared" si="7"/>
        <v>30.048333333333332</v>
      </c>
      <c r="K16" s="119">
        <f t="shared" ref="K16:K20" si="11">ROUND(I16+J16,0)</f>
        <v>230</v>
      </c>
      <c r="L16" s="120">
        <f t="shared" ref="L16:L20" si="12">K16*0.15</f>
        <v>34.5</v>
      </c>
      <c r="M16" s="120">
        <f t="shared" ref="M16:M20" si="13">I16-L16</f>
        <v>165.5</v>
      </c>
      <c r="N16" s="120">
        <v>400</v>
      </c>
      <c r="O16" s="176" t="s">
        <v>64</v>
      </c>
      <c r="P16" s="109" t="s">
        <v>65</v>
      </c>
    </row>
    <row r="17" spans="1:20" ht="21" customHeight="1" thickTop="1" thickBot="1" x14ac:dyDescent="0.25">
      <c r="A17" s="132" t="s">
        <v>60</v>
      </c>
      <c r="B17" s="110" t="str">
        <f>Mail!A17</f>
        <v>Ryzlink rýnský</v>
      </c>
      <c r="C17" s="111">
        <f>Mail!B17</f>
        <v>2023</v>
      </c>
      <c r="D17" s="111" t="str">
        <f>Mail!C17</f>
        <v>pozdní sběr</v>
      </c>
      <c r="E17" s="111" t="str">
        <f>Mail!D17</f>
        <v>suché</v>
      </c>
      <c r="F17" s="111">
        <f>Mail!E17</f>
        <v>12.5</v>
      </c>
      <c r="G17" s="111">
        <f>Mail!F17</f>
        <v>9</v>
      </c>
      <c r="H17" s="111">
        <f>Mail!G17</f>
        <v>7.8</v>
      </c>
      <c r="I17" s="117">
        <f>Mail!H17</f>
        <v>230</v>
      </c>
      <c r="J17" s="118">
        <f t="shared" si="7"/>
        <v>30.048333333333332</v>
      </c>
      <c r="K17" s="119">
        <f t="shared" si="11"/>
        <v>260</v>
      </c>
      <c r="L17" s="120">
        <f t="shared" si="12"/>
        <v>39</v>
      </c>
      <c r="M17" s="120">
        <f t="shared" si="13"/>
        <v>191</v>
      </c>
      <c r="N17" s="120">
        <v>400</v>
      </c>
      <c r="O17" s="176" t="s">
        <v>64</v>
      </c>
      <c r="P17" s="109" t="s">
        <v>65</v>
      </c>
    </row>
    <row r="18" spans="1:20" ht="21" customHeight="1" thickTop="1" thickBot="1" x14ac:dyDescent="0.25">
      <c r="A18" s="132" t="s">
        <v>61</v>
      </c>
      <c r="B18" s="110" t="str">
        <f>Mail!A18</f>
        <v>Ryzlink rýnský</v>
      </c>
      <c r="C18" s="111">
        <f>Mail!B18</f>
        <v>2023</v>
      </c>
      <c r="D18" s="111" t="str">
        <f>Mail!C18</f>
        <v>moravské zemské víno</v>
      </c>
      <c r="E18" s="111" t="str">
        <f>Mail!D18</f>
        <v>sladké</v>
      </c>
      <c r="F18" s="111">
        <f>Mail!E18</f>
        <v>12</v>
      </c>
      <c r="G18" s="111">
        <f>Mail!F18</f>
        <v>46.6</v>
      </c>
      <c r="H18" s="111">
        <f>Mail!G18</f>
        <v>7.4</v>
      </c>
      <c r="I18" s="117">
        <f>Mail!H18</f>
        <v>380</v>
      </c>
      <c r="J18" s="118">
        <f t="shared" si="7"/>
        <v>30.048333333333332</v>
      </c>
      <c r="K18" s="119">
        <f t="shared" si="11"/>
        <v>410</v>
      </c>
      <c r="L18" s="120">
        <f t="shared" si="12"/>
        <v>61.5</v>
      </c>
      <c r="M18" s="120">
        <f t="shared" si="13"/>
        <v>318.5</v>
      </c>
      <c r="N18" s="120">
        <v>830</v>
      </c>
      <c r="O18" s="176" t="s">
        <v>42</v>
      </c>
      <c r="P18" s="109" t="s">
        <v>65</v>
      </c>
      <c r="T18" s="109" t="s">
        <v>69</v>
      </c>
    </row>
    <row r="19" spans="1:20" ht="21" customHeight="1" thickTop="1" thickBot="1" x14ac:dyDescent="0.25">
      <c r="A19" s="132" t="s">
        <v>62</v>
      </c>
      <c r="B19" s="205" t="str">
        <f>Mail!A19</f>
        <v>Strassberg</v>
      </c>
      <c r="C19" s="111">
        <f>Mail!B19</f>
        <v>2023</v>
      </c>
      <c r="D19" s="111" t="str">
        <f>Mail!C19</f>
        <v>moravské zemské víno</v>
      </c>
      <c r="E19" s="111" t="str">
        <f>Mail!D19</f>
        <v>suché</v>
      </c>
      <c r="F19" s="111">
        <f>Mail!E19</f>
        <v>13</v>
      </c>
      <c r="G19" s="111">
        <f>Mail!F19</f>
        <v>0.2</v>
      </c>
      <c r="H19" s="111">
        <f>Mail!G19</f>
        <v>5</v>
      </c>
      <c r="I19" s="206">
        <f>Mail!H19</f>
        <v>200</v>
      </c>
      <c r="J19" s="118">
        <f t="shared" si="7"/>
        <v>30.048333333333332</v>
      </c>
      <c r="K19" s="119">
        <f t="shared" si="11"/>
        <v>230</v>
      </c>
      <c r="L19" s="120">
        <f t="shared" si="12"/>
        <v>34.5</v>
      </c>
      <c r="M19" s="120">
        <f t="shared" si="13"/>
        <v>165.5</v>
      </c>
      <c r="N19" s="120">
        <v>400</v>
      </c>
      <c r="O19" s="176" t="s">
        <v>64</v>
      </c>
      <c r="Q19" s="109" t="s">
        <v>66</v>
      </c>
      <c r="R19" s="109" t="s">
        <v>67</v>
      </c>
      <c r="S19" s="109" t="s">
        <v>68</v>
      </c>
    </row>
    <row r="20" spans="1:20" ht="21" customHeight="1" thickTop="1" thickBot="1" x14ac:dyDescent="0.25">
      <c r="A20" s="132" t="s">
        <v>63</v>
      </c>
      <c r="B20" s="205" t="str">
        <f>Mail!A20</f>
        <v>Merlot</v>
      </c>
      <c r="C20" s="111">
        <f>Mail!B20</f>
        <v>2023</v>
      </c>
      <c r="D20" s="111" t="str">
        <f>Mail!C20</f>
        <v>výběr z hroznů</v>
      </c>
      <c r="E20" s="111" t="str">
        <f>Mail!D20</f>
        <v>suché</v>
      </c>
      <c r="F20" s="111">
        <f>Mail!E20</f>
        <v>13</v>
      </c>
      <c r="G20" s="111">
        <f>Mail!F20</f>
        <v>0</v>
      </c>
      <c r="H20" s="111">
        <f>Mail!G20</f>
        <v>5.6</v>
      </c>
      <c r="I20" s="206">
        <f>Mail!H20</f>
        <v>230</v>
      </c>
      <c r="J20" s="118">
        <f t="shared" si="7"/>
        <v>30.048333333333332</v>
      </c>
      <c r="K20" s="119">
        <f t="shared" si="11"/>
        <v>260</v>
      </c>
      <c r="L20" s="120">
        <f t="shared" si="12"/>
        <v>39</v>
      </c>
      <c r="M20" s="120">
        <f t="shared" si="13"/>
        <v>191</v>
      </c>
      <c r="N20" s="120">
        <v>400</v>
      </c>
      <c r="O20" s="176"/>
    </row>
    <row r="21" spans="1:20" ht="21" customHeight="1" thickTop="1" thickBot="1" x14ac:dyDescent="0.25">
      <c r="A21" s="132" t="s">
        <v>55</v>
      </c>
      <c r="B21" s="110" t="str">
        <f>Mail!A21</f>
        <v>Ryzlink vlašský</v>
      </c>
      <c r="C21" s="111">
        <f>Mail!B21</f>
        <v>2022</v>
      </c>
      <c r="D21" s="111" t="str">
        <f>Mail!C21</f>
        <v>kabinet</v>
      </c>
      <c r="E21" s="111" t="str">
        <f>Mail!D21</f>
        <v>suché</v>
      </c>
      <c r="F21" s="111">
        <f>Mail!E21</f>
        <v>11.5</v>
      </c>
      <c r="G21" s="111">
        <f>Mail!F21</f>
        <v>6.3</v>
      </c>
      <c r="H21" s="111">
        <f>Mail!G21</f>
        <v>7.6</v>
      </c>
      <c r="I21" s="117">
        <f>Mail!H21</f>
        <v>200</v>
      </c>
      <c r="J21" s="118">
        <f t="shared" ref="J21:J22" si="14">138*1.21/6</f>
        <v>27.83</v>
      </c>
      <c r="K21" s="119">
        <f t="shared" ref="K21:K22" si="15">ROUND(I21+J21,0)</f>
        <v>228</v>
      </c>
      <c r="L21" s="120">
        <f t="shared" ref="L21:L22" si="16">K21*0.15</f>
        <v>34.199999999999996</v>
      </c>
      <c r="M21" s="120">
        <f t="shared" ref="M21:M22" si="17">I21-L21</f>
        <v>165.8</v>
      </c>
      <c r="N21" s="120"/>
      <c r="O21" s="176"/>
    </row>
    <row r="22" spans="1:20" ht="21" customHeight="1" thickTop="1" x14ac:dyDescent="0.2">
      <c r="A22" s="132" t="s">
        <v>56</v>
      </c>
      <c r="B22" s="110" t="str">
        <f>Mail!A22</f>
        <v>Ryzlink rýnský</v>
      </c>
      <c r="C22" s="111">
        <f>Mail!B22</f>
        <v>2022</v>
      </c>
      <c r="D22" s="111" t="str">
        <f>Mail!C22</f>
        <v>VOC</v>
      </c>
      <c r="E22" s="111" t="str">
        <f>Mail!D22</f>
        <v>suché</v>
      </c>
      <c r="F22" s="111">
        <f>Mail!E22</f>
        <v>12</v>
      </c>
      <c r="G22" s="111">
        <f>Mail!F22</f>
        <v>6.4</v>
      </c>
      <c r="H22" s="111">
        <f>Mail!G22</f>
        <v>8.8000000000000007</v>
      </c>
      <c r="I22" s="117">
        <f>Mail!H22</f>
        <v>230</v>
      </c>
      <c r="J22" s="118">
        <f t="shared" si="14"/>
        <v>27.83</v>
      </c>
      <c r="K22" s="119">
        <f t="shared" si="15"/>
        <v>258</v>
      </c>
      <c r="L22" s="120">
        <f t="shared" si="16"/>
        <v>38.699999999999996</v>
      </c>
      <c r="M22" s="120">
        <f t="shared" si="17"/>
        <v>191.3</v>
      </c>
      <c r="N22" s="120"/>
      <c r="O22" s="176"/>
    </row>
    <row r="23" spans="1:20" ht="21" customHeight="1" x14ac:dyDescent="0.2">
      <c r="A23" s="132" t="s">
        <v>51</v>
      </c>
      <c r="B23" s="166" t="str">
        <f>Mail!A23</f>
        <v>Strassberg</v>
      </c>
      <c r="C23" s="164">
        <f>Mail!B23</f>
        <v>2021</v>
      </c>
      <c r="D23" s="164" t="str">
        <f>Mail!C23</f>
        <v>moravské zemské víno</v>
      </c>
      <c r="E23" s="164" t="str">
        <f>Mail!D23</f>
        <v>suché</v>
      </c>
      <c r="F23" s="164">
        <f>Mail!E23</f>
        <v>11.5</v>
      </c>
      <c r="G23" s="164">
        <f>Mail!F23</f>
        <v>0.1</v>
      </c>
      <c r="H23" s="164">
        <f>Mail!G23</f>
        <v>5.5</v>
      </c>
      <c r="I23" s="165">
        <f>Mail!H23</f>
        <v>180</v>
      </c>
      <c r="J23" s="121">
        <f t="shared" ref="J23" si="18">138*1.21/6</f>
        <v>27.83</v>
      </c>
      <c r="K23" s="122">
        <f t="shared" ref="K23" si="19">ROUND(I23+J23,0)</f>
        <v>208</v>
      </c>
      <c r="L23" s="121">
        <f t="shared" ref="L23" si="20">K23*0.15</f>
        <v>31.2</v>
      </c>
      <c r="M23" s="121">
        <f t="shared" ref="M23" si="21">I23-L23</f>
        <v>148.80000000000001</v>
      </c>
      <c r="N23" s="121"/>
    </row>
    <row r="24" spans="1:20" ht="21" customHeight="1" x14ac:dyDescent="0.2">
      <c r="A24" s="132" t="s">
        <v>41</v>
      </c>
      <c r="B24" s="113" t="str">
        <f>Mail!A24</f>
        <v>André</v>
      </c>
      <c r="C24" s="112">
        <f>Mail!B24</f>
        <v>2018</v>
      </c>
      <c r="D24" s="112" t="str">
        <f>Mail!C24</f>
        <v>moravské zemské víno</v>
      </c>
      <c r="E24" s="112" t="str">
        <f>Mail!D24</f>
        <v>suché</v>
      </c>
      <c r="F24" s="112">
        <f>Mail!E24</f>
        <v>12</v>
      </c>
      <c r="G24" s="112">
        <f>Mail!F24</f>
        <v>0.1</v>
      </c>
      <c r="H24" s="112">
        <f>Mail!G24</f>
        <v>5.9</v>
      </c>
      <c r="I24" s="125">
        <f>Mail!H24</f>
        <v>210</v>
      </c>
      <c r="J24" s="121">
        <f t="shared" ref="J24:J25" si="22">138*1.21/6</f>
        <v>27.83</v>
      </c>
      <c r="K24" s="122">
        <f t="shared" ref="K24:K25" si="23">ROUND(I24+J24,0)</f>
        <v>238</v>
      </c>
      <c r="L24" s="121">
        <f t="shared" ref="L24:L25" si="24">K24*0.15</f>
        <v>35.699999999999996</v>
      </c>
      <c r="M24" s="121">
        <f t="shared" ref="M24:M25" si="25">I24-L24</f>
        <v>174.3</v>
      </c>
      <c r="N24" s="121">
        <v>734</v>
      </c>
    </row>
    <row r="25" spans="1:20" ht="21" customHeight="1" thickBot="1" x14ac:dyDescent="0.25">
      <c r="A25" s="132" t="s">
        <v>40</v>
      </c>
      <c r="B25" s="114" t="str">
        <f>Mail!A25</f>
        <v>Pinot</v>
      </c>
      <c r="C25" s="115">
        <f>Mail!B25</f>
        <v>2018</v>
      </c>
      <c r="D25" s="115" t="str">
        <f>Mail!C25</f>
        <v>moravské zemské víno</v>
      </c>
      <c r="E25" s="115" t="str">
        <f>Mail!D25</f>
        <v>suché</v>
      </c>
      <c r="F25" s="115">
        <f>Mail!E25</f>
        <v>12.5</v>
      </c>
      <c r="G25" s="115">
        <f>Mail!F25</f>
        <v>0.1</v>
      </c>
      <c r="H25" s="115">
        <f>Mail!G25</f>
        <v>5.9</v>
      </c>
      <c r="I25" s="126">
        <f>Mail!H25</f>
        <v>230</v>
      </c>
      <c r="J25" s="123">
        <f t="shared" si="22"/>
        <v>27.83</v>
      </c>
      <c r="K25" s="124">
        <f t="shared" si="23"/>
        <v>258</v>
      </c>
      <c r="L25" s="123">
        <f t="shared" si="24"/>
        <v>38.699999999999996</v>
      </c>
      <c r="M25" s="123">
        <f t="shared" si="25"/>
        <v>191.3</v>
      </c>
      <c r="N25" s="123">
        <v>404</v>
      </c>
    </row>
    <row r="26" spans="1:20" ht="13.5" thickTop="1" x14ac:dyDescent="0.2">
      <c r="B26" s="116"/>
      <c r="K26" s="129"/>
    </row>
    <row r="27" spans="1:20" x14ac:dyDescent="0.2">
      <c r="K27" s="129"/>
    </row>
    <row r="28" spans="1:20" x14ac:dyDescent="0.2">
      <c r="K28" s="129"/>
    </row>
    <row r="29" spans="1:20" x14ac:dyDescent="0.2">
      <c r="K29" s="129"/>
    </row>
    <row r="30" spans="1:20" x14ac:dyDescent="0.2">
      <c r="K30" s="129"/>
    </row>
    <row r="31" spans="1:20" x14ac:dyDescent="0.2">
      <c r="K31" s="129"/>
    </row>
    <row r="32" spans="1:20" x14ac:dyDescent="0.2">
      <c r="K32" s="129"/>
    </row>
    <row r="33" spans="11:11" x14ac:dyDescent="0.2">
      <c r="K33" s="129"/>
    </row>
    <row r="34" spans="11:11" x14ac:dyDescent="0.2">
      <c r="K34" s="129"/>
    </row>
    <row r="35" spans="11:11" x14ac:dyDescent="0.2">
      <c r="K35" s="129"/>
    </row>
    <row r="36" spans="11:11" x14ac:dyDescent="0.2">
      <c r="K36" s="129"/>
    </row>
    <row r="37" spans="11:11" x14ac:dyDescent="0.2">
      <c r="K37" s="129"/>
    </row>
    <row r="38" spans="11:11" x14ac:dyDescent="0.2">
      <c r="K38" s="129"/>
    </row>
    <row r="39" spans="11:11" x14ac:dyDescent="0.2">
      <c r="K39" s="129"/>
    </row>
  </sheetData>
  <mergeCells count="14">
    <mergeCell ref="N1:N2"/>
    <mergeCell ref="A1:A2"/>
    <mergeCell ref="M1:M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L1:L2"/>
    <mergeCell ref="K1:K2"/>
  </mergeCells>
  <phoneticPr fontId="37" type="noConversion"/>
  <pageMargins left="0.70866141732283472" right="0.70866141732283472" top="0.78740157480314965" bottom="0.78740157480314965" header="0.31496062992125984" footer="0.31496062992125984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Mail</vt:lpstr>
      <vt:lpstr>Sklep na šířku</vt:lpstr>
      <vt:lpstr>Sklep na výšku</vt:lpstr>
      <vt:lpstr>Web</vt:lpstr>
      <vt:lpstr>E-shop ceny</vt:lpstr>
      <vt:lpstr>'E-shop ceny'!Oblast_tisku</vt:lpstr>
      <vt:lpstr>Mail!Oblast_tisku</vt:lpstr>
      <vt:lpstr>'Sklep na šířku'!Oblast_tisku</vt:lpstr>
      <vt:lpstr>'Sklep na výšku'!Oblast_tisku</vt:lpstr>
      <vt:lpstr>Web!Oblast_tisku</vt:lpstr>
    </vt:vector>
  </TitlesOfParts>
  <Company>SVE Hustopeče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Sedláček</dc:creator>
  <cp:lastModifiedBy>Radka</cp:lastModifiedBy>
  <cp:lastPrinted>2025-02-26T08:56:15Z</cp:lastPrinted>
  <dcterms:created xsi:type="dcterms:W3CDTF">2009-11-23T13:15:15Z</dcterms:created>
  <dcterms:modified xsi:type="dcterms:W3CDTF">2026-02-03T21:05:06Z</dcterms:modified>
</cp:coreProperties>
</file>